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defaultThemeVersion="124226"/>
  <bookViews>
    <workbookView xWindow="-120" yWindow="-120" windowWidth="15600" windowHeight="11760" tabRatio="887" firstSheet="1" activeTab="3"/>
  </bookViews>
  <sheets>
    <sheet name="Bảng tổng hợp dự toán" sheetId="23" r:id="rId1"/>
    <sheet name="PL1 Tai lieu" sheetId="37" r:id="rId2"/>
    <sheet name="PL2.1.Lương GV" sheetId="34" r:id="rId3"/>
    <sheet name="PL2.2.Trích nộp lương GV" sheetId="35" r:id="rId4"/>
    <sheet name="PL3. Ngoai ngữ" sheetId="36" r:id="rId5"/>
    <sheet name="PL4.Vật tư" sheetId="20" r:id="rId6"/>
    <sheet name="PL5.Điện nước" sheetId="28" r:id="rId7"/>
    <sheet name="PL6. Sua chua TX" sheetId="29" r:id="rId8"/>
    <sheet name="PL7.Quản lý" sheetId="33" r:id="rId9"/>
    <sheet name="PL8.Học bổng" sheetId="32" r:id="rId10"/>
  </sheets>
  <externalReferences>
    <externalReference r:id="rId11"/>
  </externalReferences>
  <definedNames>
    <definedName name="_xlnm._FilterDatabase" localSheetId="5" hidden="1">'PL4.Vật tư'!$H$1:$H$785</definedName>
    <definedName name="_xlnm.Print_Titles" localSheetId="6">'PL5.Điện nước'!$4:$4</definedName>
  </definedNames>
  <calcPr calcId="144525"/>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F8" i="29" l="1"/>
  <c r="F9" i="29"/>
  <c r="F10" i="29"/>
  <c r="F11" i="29"/>
  <c r="F12" i="29"/>
  <c r="F13" i="29"/>
  <c r="F14" i="29"/>
  <c r="F15" i="29"/>
  <c r="F16" i="29"/>
  <c r="F17" i="29"/>
  <c r="F18" i="29"/>
  <c r="F19" i="29"/>
  <c r="G23" i="29"/>
  <c r="G24" i="29"/>
  <c r="G25" i="29"/>
  <c r="G26" i="29"/>
  <c r="G27" i="29"/>
  <c r="G28" i="29"/>
  <c r="G29" i="29"/>
  <c r="G30" i="29"/>
  <c r="G31" i="29"/>
  <c r="G32" i="29"/>
  <c r="G33" i="29"/>
  <c r="G34" i="29"/>
  <c r="G35" i="29"/>
  <c r="G36" i="29"/>
  <c r="G37" i="29"/>
  <c r="G38" i="29"/>
  <c r="G39" i="29"/>
  <c r="G40" i="29"/>
  <c r="G41" i="29"/>
  <c r="G42" i="29"/>
  <c r="G43" i="29"/>
  <c r="G44" i="29"/>
  <c r="G45" i="29"/>
  <c r="G46" i="29"/>
  <c r="G47" i="29"/>
  <c r="G48" i="29"/>
  <c r="G49" i="29"/>
  <c r="G50" i="29"/>
  <c r="G51" i="29"/>
  <c r="G52" i="29"/>
  <c r="G53" i="29"/>
  <c r="G54" i="29"/>
  <c r="G56" i="29"/>
  <c r="C24" i="23"/>
  <c r="F24" i="23"/>
  <c r="K9" i="34"/>
  <c r="L9" i="34"/>
  <c r="M9" i="34"/>
  <c r="N9" i="34"/>
  <c r="K10" i="34"/>
  <c r="L10" i="34"/>
  <c r="M10" i="34"/>
  <c r="N10" i="34"/>
  <c r="K12" i="34"/>
  <c r="L12" i="34"/>
  <c r="M12" i="34"/>
  <c r="N12" i="34"/>
  <c r="K13" i="34"/>
  <c r="L13" i="34"/>
  <c r="M13" i="34"/>
  <c r="N13" i="34"/>
  <c r="K14" i="34"/>
  <c r="L14" i="34"/>
  <c r="D15" i="34"/>
  <c r="D14" i="34"/>
  <c r="M14" i="34"/>
  <c r="N14" i="34"/>
  <c r="K15" i="34"/>
  <c r="L15" i="34"/>
  <c r="M15" i="34"/>
  <c r="N15" i="34"/>
  <c r="K16" i="34"/>
  <c r="L16" i="34"/>
  <c r="M16" i="34"/>
  <c r="N16" i="34"/>
  <c r="K17" i="34"/>
  <c r="L17" i="34"/>
  <c r="M17" i="34"/>
  <c r="N17" i="34"/>
  <c r="K18" i="34"/>
  <c r="L18" i="34"/>
  <c r="M18" i="34"/>
  <c r="N18" i="34"/>
  <c r="K19" i="34"/>
  <c r="L19" i="34"/>
  <c r="M19" i="34"/>
  <c r="N19" i="34"/>
  <c r="K20" i="34"/>
  <c r="L20" i="34"/>
  <c r="M20" i="34"/>
  <c r="N20" i="34"/>
  <c r="K21" i="34"/>
  <c r="L21" i="34"/>
  <c r="M21" i="34"/>
  <c r="N21" i="34"/>
  <c r="K22" i="34"/>
  <c r="L22" i="34"/>
  <c r="M22" i="34"/>
  <c r="N22" i="34"/>
  <c r="K23" i="34"/>
  <c r="L23" i="34"/>
  <c r="M23" i="34"/>
  <c r="N23" i="34"/>
  <c r="K24" i="34"/>
  <c r="L24" i="34"/>
  <c r="M24" i="34"/>
  <c r="N24" i="34"/>
  <c r="K25" i="34"/>
  <c r="L25" i="34"/>
  <c r="M25" i="34"/>
  <c r="N25" i="34"/>
  <c r="K26" i="34"/>
  <c r="L26" i="34"/>
  <c r="M26" i="34"/>
  <c r="N26" i="34"/>
  <c r="K27" i="34"/>
  <c r="L27" i="34"/>
  <c r="M27" i="34"/>
  <c r="N27" i="34"/>
  <c r="K28" i="34"/>
  <c r="L28" i="34"/>
  <c r="M28" i="34"/>
  <c r="N28" i="34"/>
  <c r="K29" i="34"/>
  <c r="L29" i="34"/>
  <c r="M29" i="34"/>
  <c r="N29" i="34"/>
  <c r="K30" i="34"/>
  <c r="L30" i="34"/>
  <c r="M30" i="34"/>
  <c r="N30" i="34"/>
  <c r="K31" i="34"/>
  <c r="L31" i="34"/>
  <c r="M31" i="34"/>
  <c r="N31" i="34"/>
  <c r="K32" i="34"/>
  <c r="L32" i="34"/>
  <c r="M32" i="34"/>
  <c r="N32" i="34"/>
  <c r="K33" i="34"/>
  <c r="L33" i="34"/>
  <c r="M33" i="34"/>
  <c r="N33" i="34"/>
  <c r="K34" i="34"/>
  <c r="L34" i="34"/>
  <c r="M34" i="34"/>
  <c r="N34" i="34"/>
  <c r="K35" i="34"/>
  <c r="L35" i="34"/>
  <c r="M35" i="34"/>
  <c r="N35" i="34"/>
  <c r="K36" i="34"/>
  <c r="L36" i="34"/>
  <c r="M36" i="34"/>
  <c r="N36" i="34"/>
  <c r="K37" i="34"/>
  <c r="L37" i="34"/>
  <c r="M37" i="34"/>
  <c r="N37" i="34"/>
  <c r="K38" i="34"/>
  <c r="L38" i="34"/>
  <c r="M38" i="34"/>
  <c r="N38" i="34"/>
  <c r="K39" i="34"/>
  <c r="L39" i="34"/>
  <c r="M39" i="34"/>
  <c r="N39" i="34"/>
  <c r="K40" i="34"/>
  <c r="L40" i="34"/>
  <c r="M40" i="34"/>
  <c r="N40" i="34"/>
  <c r="K41" i="34"/>
  <c r="L41" i="34"/>
  <c r="M41" i="34"/>
  <c r="N41" i="34"/>
  <c r="K42" i="34"/>
  <c r="L42" i="34"/>
  <c r="D42" i="34"/>
  <c r="M42" i="34"/>
  <c r="N42" i="34"/>
  <c r="K43" i="34"/>
  <c r="L43" i="34"/>
  <c r="M43" i="34"/>
  <c r="N43" i="34"/>
  <c r="K44" i="34"/>
  <c r="L44" i="34"/>
  <c r="M44" i="34"/>
  <c r="N44" i="34"/>
  <c r="K45" i="34"/>
  <c r="L45" i="34"/>
  <c r="M45" i="34"/>
  <c r="N45" i="34"/>
  <c r="K46" i="34"/>
  <c r="L46" i="34"/>
  <c r="M46" i="34"/>
  <c r="N46" i="34"/>
  <c r="K47" i="34"/>
  <c r="L47" i="34"/>
  <c r="M47" i="34"/>
  <c r="N47" i="34"/>
  <c r="K48" i="34"/>
  <c r="L48" i="34"/>
  <c r="M48" i="34"/>
  <c r="N48" i="34"/>
  <c r="K49" i="34"/>
  <c r="L49" i="34"/>
  <c r="M49" i="34"/>
  <c r="N49" i="34"/>
  <c r="K50" i="34"/>
  <c r="L50" i="34"/>
  <c r="M50" i="34"/>
  <c r="N50" i="34"/>
  <c r="K51" i="34"/>
  <c r="L51" i="34"/>
  <c r="M51" i="34"/>
  <c r="N51" i="34"/>
  <c r="K52" i="34"/>
  <c r="L52" i="34"/>
  <c r="M52" i="34"/>
  <c r="N52" i="34"/>
  <c r="K53" i="34"/>
  <c r="L53" i="34"/>
  <c r="M53" i="34"/>
  <c r="N53" i="34"/>
  <c r="K54" i="34"/>
  <c r="L54" i="34"/>
  <c r="D54" i="34"/>
  <c r="M54" i="34"/>
  <c r="N54" i="34"/>
  <c r="K55" i="34"/>
  <c r="L55" i="34"/>
  <c r="M55" i="34"/>
  <c r="N55" i="34"/>
  <c r="K56" i="34"/>
  <c r="L56" i="34"/>
  <c r="M56" i="34"/>
  <c r="N56" i="34"/>
  <c r="K57" i="34"/>
  <c r="L57" i="34"/>
  <c r="M57" i="34"/>
  <c r="N57" i="34"/>
  <c r="K58" i="34"/>
  <c r="L58" i="34"/>
  <c r="M58" i="34"/>
  <c r="N58" i="34"/>
  <c r="K59" i="34"/>
  <c r="L59" i="34"/>
  <c r="M59" i="34"/>
  <c r="N59" i="34"/>
  <c r="K60" i="34"/>
  <c r="L60" i="34"/>
  <c r="M60" i="34"/>
  <c r="N60" i="34"/>
  <c r="K61" i="34"/>
  <c r="L61" i="34"/>
  <c r="M61" i="34"/>
  <c r="N61" i="34"/>
  <c r="K62" i="34"/>
  <c r="L62" i="34"/>
  <c r="M62" i="34"/>
  <c r="N62" i="34"/>
  <c r="K63" i="34"/>
  <c r="L63" i="34"/>
  <c r="M63" i="34"/>
  <c r="N63" i="34"/>
  <c r="K64" i="34"/>
  <c r="L64" i="34"/>
  <c r="M64" i="34"/>
  <c r="N64" i="34"/>
  <c r="K65" i="34"/>
  <c r="L65" i="34"/>
  <c r="M65" i="34"/>
  <c r="N65" i="34"/>
  <c r="K66" i="34"/>
  <c r="L66" i="34"/>
  <c r="M66" i="34"/>
  <c r="N66" i="34"/>
  <c r="K67" i="34"/>
  <c r="L67" i="34"/>
  <c r="M67" i="34"/>
  <c r="N67" i="34"/>
  <c r="K68" i="34"/>
  <c r="L68" i="34"/>
  <c r="M68" i="34"/>
  <c r="N68" i="34"/>
  <c r="K69" i="34"/>
  <c r="L69" i="34"/>
  <c r="M69" i="34"/>
  <c r="N69" i="34"/>
  <c r="K70" i="34"/>
  <c r="L70" i="34"/>
  <c r="M70" i="34"/>
  <c r="N70" i="34"/>
  <c r="K71" i="34"/>
  <c r="L71" i="34"/>
  <c r="M71" i="34"/>
  <c r="N71" i="34"/>
  <c r="K72" i="34"/>
  <c r="L72" i="34"/>
  <c r="M72" i="34"/>
  <c r="N72" i="34"/>
  <c r="N73" i="34"/>
  <c r="F19" i="23"/>
  <c r="O9" i="35"/>
  <c r="P9" i="35"/>
  <c r="O10" i="35"/>
  <c r="P10" i="35"/>
  <c r="K11" i="34"/>
  <c r="L11" i="34"/>
  <c r="O11" i="35"/>
  <c r="P11" i="35"/>
  <c r="O12" i="35"/>
  <c r="P12" i="35"/>
  <c r="O13" i="35"/>
  <c r="P13" i="35"/>
  <c r="O14" i="35"/>
  <c r="D15" i="35"/>
  <c r="D14" i="35"/>
  <c r="P14" i="35"/>
  <c r="O15" i="35"/>
  <c r="P15" i="35"/>
  <c r="O16" i="35"/>
  <c r="P16" i="35"/>
  <c r="O17" i="35"/>
  <c r="P17" i="35"/>
  <c r="O18" i="35"/>
  <c r="P18" i="35"/>
  <c r="O19" i="35"/>
  <c r="P19" i="35"/>
  <c r="O20" i="35"/>
  <c r="P20" i="35"/>
  <c r="O21" i="35"/>
  <c r="P21" i="35"/>
  <c r="O22" i="35"/>
  <c r="P22" i="35"/>
  <c r="O23" i="35"/>
  <c r="P23" i="35"/>
  <c r="O24" i="35"/>
  <c r="P24" i="35"/>
  <c r="O25" i="35"/>
  <c r="P25" i="35"/>
  <c r="O26" i="35"/>
  <c r="P26" i="35"/>
  <c r="O27" i="35"/>
  <c r="P27" i="35"/>
  <c r="O28" i="35"/>
  <c r="P28" i="35"/>
  <c r="O29" i="35"/>
  <c r="P29" i="35"/>
  <c r="O30" i="35"/>
  <c r="P30" i="35"/>
  <c r="O31" i="35"/>
  <c r="P31" i="35"/>
  <c r="O32" i="35"/>
  <c r="P32" i="35"/>
  <c r="O33" i="35"/>
  <c r="P33" i="35"/>
  <c r="O34" i="35"/>
  <c r="P34" i="35"/>
  <c r="O35" i="35"/>
  <c r="P35" i="35"/>
  <c r="O36" i="35"/>
  <c r="P36" i="35"/>
  <c r="O37" i="35"/>
  <c r="P37" i="35"/>
  <c r="O38" i="35"/>
  <c r="P38" i="35"/>
  <c r="O39" i="35"/>
  <c r="P39" i="35"/>
  <c r="O40" i="35"/>
  <c r="P40" i="35"/>
  <c r="O41" i="35"/>
  <c r="P41" i="35"/>
  <c r="O42" i="35"/>
  <c r="D42" i="35"/>
  <c r="P42" i="35"/>
  <c r="O43" i="35"/>
  <c r="P43" i="35"/>
  <c r="O44" i="35"/>
  <c r="P44" i="35"/>
  <c r="O45" i="35"/>
  <c r="P45" i="35"/>
  <c r="O46" i="35"/>
  <c r="P46" i="35"/>
  <c r="O47" i="35"/>
  <c r="P47" i="35"/>
  <c r="O48" i="35"/>
  <c r="P48" i="35"/>
  <c r="O49" i="35"/>
  <c r="P49" i="35"/>
  <c r="O50" i="35"/>
  <c r="P50" i="35"/>
  <c r="O51" i="35"/>
  <c r="P51" i="35"/>
  <c r="O52" i="35"/>
  <c r="P52" i="35"/>
  <c r="O53" i="35"/>
  <c r="P53" i="35"/>
  <c r="O54" i="35"/>
  <c r="D54" i="35"/>
  <c r="P54" i="35"/>
  <c r="O55" i="35"/>
  <c r="P55" i="35"/>
  <c r="O56" i="35"/>
  <c r="P56" i="35"/>
  <c r="O57" i="35"/>
  <c r="P57" i="35"/>
  <c r="O58" i="35"/>
  <c r="P58" i="35"/>
  <c r="O59" i="35"/>
  <c r="P59" i="35"/>
  <c r="O60" i="35"/>
  <c r="P60" i="35"/>
  <c r="O61" i="35"/>
  <c r="P61" i="35"/>
  <c r="O62" i="35"/>
  <c r="P62" i="35"/>
  <c r="O63" i="35"/>
  <c r="P63" i="35"/>
  <c r="O64" i="35"/>
  <c r="P64" i="35"/>
  <c r="O65" i="35"/>
  <c r="P65" i="35"/>
  <c r="O66" i="35"/>
  <c r="P66" i="35"/>
  <c r="O67" i="35"/>
  <c r="P67" i="35"/>
  <c r="O68" i="35"/>
  <c r="P68" i="35"/>
  <c r="O69" i="35"/>
  <c r="P69" i="35"/>
  <c r="O70" i="35"/>
  <c r="P70" i="35"/>
  <c r="O71" i="35"/>
  <c r="P71" i="35"/>
  <c r="O72" i="35"/>
  <c r="P72" i="35"/>
  <c r="P73" i="35"/>
  <c r="F20" i="23"/>
  <c r="H755" i="20"/>
  <c r="I755" i="20"/>
  <c r="H756" i="20"/>
  <c r="I756" i="20"/>
  <c r="H757" i="20"/>
  <c r="I757" i="20"/>
  <c r="H758" i="20"/>
  <c r="I758" i="20"/>
  <c r="H759" i="20"/>
  <c r="I759" i="20"/>
  <c r="H760" i="20"/>
  <c r="I760" i="20"/>
  <c r="H761" i="20"/>
  <c r="I761" i="20"/>
  <c r="H762" i="20"/>
  <c r="I762" i="20"/>
  <c r="H763" i="20"/>
  <c r="I763" i="20"/>
  <c r="H764" i="20"/>
  <c r="I764" i="20"/>
  <c r="H765" i="20"/>
  <c r="I765" i="20"/>
  <c r="H766" i="20"/>
  <c r="I766" i="20"/>
  <c r="H767" i="20"/>
  <c r="I767" i="20"/>
  <c r="H768" i="20"/>
  <c r="I768" i="20"/>
  <c r="H769" i="20"/>
  <c r="I769" i="20"/>
  <c r="H770" i="20"/>
  <c r="I770" i="20"/>
  <c r="H771" i="20"/>
  <c r="I771" i="20"/>
  <c r="H772" i="20"/>
  <c r="I772" i="20"/>
  <c r="H773" i="20"/>
  <c r="I773" i="20"/>
  <c r="H774" i="20"/>
  <c r="I774" i="20"/>
  <c r="H775" i="20"/>
  <c r="I775" i="20"/>
  <c r="H776" i="20"/>
  <c r="I776" i="20"/>
  <c r="I777" i="20"/>
  <c r="H778" i="20"/>
  <c r="I778" i="20"/>
  <c r="H779" i="20"/>
  <c r="I779" i="20"/>
  <c r="H780" i="20"/>
  <c r="I780" i="20"/>
  <c r="H781" i="20"/>
  <c r="I781" i="20"/>
  <c r="I782" i="20"/>
  <c r="H4" i="20"/>
  <c r="I4" i="20"/>
  <c r="H5" i="20"/>
  <c r="I5" i="20"/>
  <c r="H6" i="20"/>
  <c r="I6" i="20"/>
  <c r="H7" i="20"/>
  <c r="I7" i="20"/>
  <c r="H8" i="20"/>
  <c r="I8" i="20"/>
  <c r="H9" i="20"/>
  <c r="I9" i="20"/>
  <c r="H10" i="20"/>
  <c r="I10" i="20"/>
  <c r="H11" i="20"/>
  <c r="I11" i="20"/>
  <c r="H12" i="20"/>
  <c r="I12" i="20"/>
  <c r="H13" i="20"/>
  <c r="I13" i="20"/>
  <c r="H14" i="20"/>
  <c r="I14" i="20"/>
  <c r="H15" i="20"/>
  <c r="I15" i="20"/>
  <c r="H16" i="20"/>
  <c r="I16" i="20"/>
  <c r="H17" i="20"/>
  <c r="I17" i="20"/>
  <c r="H18" i="20"/>
  <c r="I18" i="20"/>
  <c r="H19" i="20"/>
  <c r="I19" i="20"/>
  <c r="H20" i="20"/>
  <c r="I20" i="20"/>
  <c r="H21" i="20"/>
  <c r="I21" i="20"/>
  <c r="H22" i="20"/>
  <c r="I22" i="20"/>
  <c r="H23" i="20"/>
  <c r="I23" i="20"/>
  <c r="H24" i="20"/>
  <c r="I24" i="20"/>
  <c r="H25" i="20"/>
  <c r="I25" i="20"/>
  <c r="H26" i="20"/>
  <c r="I26" i="20"/>
  <c r="H27" i="20"/>
  <c r="I27" i="20"/>
  <c r="H28" i="20"/>
  <c r="I28" i="20"/>
  <c r="H29" i="20"/>
  <c r="I29" i="20"/>
  <c r="H30" i="20"/>
  <c r="I30" i="20"/>
  <c r="H31" i="20"/>
  <c r="I31" i="20"/>
  <c r="H32" i="20"/>
  <c r="I32" i="20"/>
  <c r="H33" i="20"/>
  <c r="I33" i="20"/>
  <c r="H34" i="20"/>
  <c r="I34" i="20"/>
  <c r="H35" i="20"/>
  <c r="I35" i="20"/>
  <c r="H36" i="20"/>
  <c r="I36" i="20"/>
  <c r="H37" i="20"/>
  <c r="I37" i="20"/>
  <c r="H38" i="20"/>
  <c r="I38" i="20"/>
  <c r="H39" i="20"/>
  <c r="I39" i="20"/>
  <c r="H40" i="20"/>
  <c r="I40" i="20"/>
  <c r="H41" i="20"/>
  <c r="I41" i="20"/>
  <c r="H42" i="20"/>
  <c r="I42" i="20"/>
  <c r="H43" i="20"/>
  <c r="I43" i="20"/>
  <c r="H44" i="20"/>
  <c r="I44" i="20"/>
  <c r="H45" i="20"/>
  <c r="I45" i="20"/>
  <c r="H46" i="20"/>
  <c r="I46" i="20"/>
  <c r="H47" i="20"/>
  <c r="I47" i="20"/>
  <c r="H48" i="20"/>
  <c r="I48" i="20"/>
  <c r="H49" i="20"/>
  <c r="I49" i="20"/>
  <c r="H50" i="20"/>
  <c r="I50" i="20"/>
  <c r="H51" i="20"/>
  <c r="I51" i="20"/>
  <c r="H52" i="20"/>
  <c r="I52" i="20"/>
  <c r="H53" i="20"/>
  <c r="I53" i="20"/>
  <c r="H54" i="20"/>
  <c r="I54" i="20"/>
  <c r="H55" i="20"/>
  <c r="I55" i="20"/>
  <c r="H56" i="20"/>
  <c r="I56" i="20"/>
  <c r="H57" i="20"/>
  <c r="I57" i="20"/>
  <c r="H58" i="20"/>
  <c r="I58" i="20"/>
  <c r="I59" i="20"/>
  <c r="I60" i="20"/>
  <c r="H61" i="20"/>
  <c r="I61" i="20"/>
  <c r="H62" i="20"/>
  <c r="I62" i="20"/>
  <c r="H63" i="20"/>
  <c r="I63" i="20"/>
  <c r="H64" i="20"/>
  <c r="I64" i="20"/>
  <c r="H65" i="20"/>
  <c r="I65" i="20"/>
  <c r="H66" i="20"/>
  <c r="I66" i="20"/>
  <c r="H67" i="20"/>
  <c r="I67" i="20"/>
  <c r="H68" i="20"/>
  <c r="I68" i="20"/>
  <c r="I69" i="20"/>
  <c r="H70" i="20"/>
  <c r="I70" i="20"/>
  <c r="H71" i="20"/>
  <c r="I71" i="20"/>
  <c r="H72" i="20"/>
  <c r="I72" i="20"/>
  <c r="H73" i="20"/>
  <c r="I73" i="20"/>
  <c r="H74" i="20"/>
  <c r="I74" i="20"/>
  <c r="H75" i="20"/>
  <c r="I75" i="20"/>
  <c r="H76" i="20"/>
  <c r="I76" i="20"/>
  <c r="H77" i="20"/>
  <c r="I77" i="20"/>
  <c r="H78" i="20"/>
  <c r="I78" i="20"/>
  <c r="H79" i="20"/>
  <c r="I79" i="20"/>
  <c r="H80" i="20"/>
  <c r="I80" i="20"/>
  <c r="H81" i="20"/>
  <c r="I81" i="20"/>
  <c r="H82" i="20"/>
  <c r="I82" i="20"/>
  <c r="H83" i="20"/>
  <c r="I83" i="20"/>
  <c r="I84" i="20"/>
  <c r="H85" i="20"/>
  <c r="I85" i="20"/>
  <c r="H86" i="20"/>
  <c r="I86" i="20"/>
  <c r="H87" i="20"/>
  <c r="I87" i="20"/>
  <c r="H88" i="20"/>
  <c r="I88" i="20"/>
  <c r="H89" i="20"/>
  <c r="I89" i="20"/>
  <c r="H90" i="20"/>
  <c r="I90" i="20"/>
  <c r="H91" i="20"/>
  <c r="I91" i="20"/>
  <c r="H92" i="20"/>
  <c r="I92" i="20"/>
  <c r="H93" i="20"/>
  <c r="I93" i="20"/>
  <c r="H94" i="20"/>
  <c r="I94" i="20"/>
  <c r="H95" i="20"/>
  <c r="I95" i="20"/>
  <c r="H96" i="20"/>
  <c r="I96" i="20"/>
  <c r="H97" i="20"/>
  <c r="I97" i="20"/>
  <c r="H98" i="20"/>
  <c r="I98" i="20"/>
  <c r="H99" i="20"/>
  <c r="I99" i="20"/>
  <c r="H100" i="20"/>
  <c r="I100" i="20"/>
  <c r="H101" i="20"/>
  <c r="I101" i="20"/>
  <c r="H102" i="20"/>
  <c r="I102" i="20"/>
  <c r="H103" i="20"/>
  <c r="I103" i="20"/>
  <c r="H104" i="20"/>
  <c r="I104" i="20"/>
  <c r="H105" i="20"/>
  <c r="I105" i="20"/>
  <c r="H106" i="20"/>
  <c r="I106" i="20"/>
  <c r="H107" i="20"/>
  <c r="I107" i="20"/>
  <c r="H108" i="20"/>
  <c r="I108" i="20"/>
  <c r="H109" i="20"/>
  <c r="I109" i="20"/>
  <c r="H110" i="20"/>
  <c r="I110" i="20"/>
  <c r="H111" i="20"/>
  <c r="I111" i="20"/>
  <c r="H112" i="20"/>
  <c r="I112" i="20"/>
  <c r="H113" i="20"/>
  <c r="I113" i="20"/>
  <c r="H114" i="20"/>
  <c r="I114" i="20"/>
  <c r="H115" i="20"/>
  <c r="I115" i="20"/>
  <c r="H116" i="20"/>
  <c r="I116" i="20"/>
  <c r="H117" i="20"/>
  <c r="I117" i="20"/>
  <c r="H118" i="20"/>
  <c r="I118" i="20"/>
  <c r="H119" i="20"/>
  <c r="I119" i="20"/>
  <c r="H120" i="20"/>
  <c r="I120" i="20"/>
  <c r="H121" i="20"/>
  <c r="I121" i="20"/>
  <c r="H122" i="20"/>
  <c r="I122" i="20"/>
  <c r="H123" i="20"/>
  <c r="I123" i="20"/>
  <c r="H124" i="20"/>
  <c r="I124" i="20"/>
  <c r="H125" i="20"/>
  <c r="I125" i="20"/>
  <c r="H126" i="20"/>
  <c r="I126" i="20"/>
  <c r="H127" i="20"/>
  <c r="I127" i="20"/>
  <c r="H128" i="20"/>
  <c r="I128" i="20"/>
  <c r="H129" i="20"/>
  <c r="I129" i="20"/>
  <c r="H130" i="20"/>
  <c r="I130" i="20"/>
  <c r="H131" i="20"/>
  <c r="I131" i="20"/>
  <c r="H132" i="20"/>
  <c r="I132" i="20"/>
  <c r="H133" i="20"/>
  <c r="I133" i="20"/>
  <c r="H134" i="20"/>
  <c r="I134" i="20"/>
  <c r="H135" i="20"/>
  <c r="I135" i="20"/>
  <c r="H136" i="20"/>
  <c r="I136" i="20"/>
  <c r="H137" i="20"/>
  <c r="I137" i="20"/>
  <c r="H138" i="20"/>
  <c r="I138" i="20"/>
  <c r="H139" i="20"/>
  <c r="I139" i="20"/>
  <c r="H140" i="20"/>
  <c r="I140" i="20"/>
  <c r="H141" i="20"/>
  <c r="I141" i="20"/>
  <c r="H142" i="20"/>
  <c r="I142" i="20"/>
  <c r="H143" i="20"/>
  <c r="I143" i="20"/>
  <c r="H144" i="20"/>
  <c r="I144" i="20"/>
  <c r="H145" i="20"/>
  <c r="I145" i="20"/>
  <c r="H146" i="20"/>
  <c r="I146" i="20"/>
  <c r="H147" i="20"/>
  <c r="I147" i="20"/>
  <c r="H148" i="20"/>
  <c r="I148" i="20"/>
  <c r="H149" i="20"/>
  <c r="I149" i="20"/>
  <c r="H150" i="20"/>
  <c r="I150" i="20"/>
  <c r="H151" i="20"/>
  <c r="I151" i="20"/>
  <c r="H152" i="20"/>
  <c r="I152" i="20"/>
  <c r="H153" i="20"/>
  <c r="I153" i="20"/>
  <c r="H154" i="20"/>
  <c r="I154" i="20"/>
  <c r="H155" i="20"/>
  <c r="I155" i="20"/>
  <c r="H156" i="20"/>
  <c r="I156" i="20"/>
  <c r="H157" i="20"/>
  <c r="I157" i="20"/>
  <c r="H158" i="20"/>
  <c r="I158" i="20"/>
  <c r="H159" i="20"/>
  <c r="I159" i="20"/>
  <c r="H160" i="20"/>
  <c r="I160" i="20"/>
  <c r="H161" i="20"/>
  <c r="I161" i="20"/>
  <c r="H162" i="20"/>
  <c r="I162" i="20"/>
  <c r="H163" i="20"/>
  <c r="I163" i="20"/>
  <c r="H164" i="20"/>
  <c r="I164" i="20"/>
  <c r="H165" i="20"/>
  <c r="I165" i="20"/>
  <c r="H166" i="20"/>
  <c r="I166" i="20"/>
  <c r="I167" i="20"/>
  <c r="I168" i="20"/>
  <c r="H169" i="20"/>
  <c r="I169" i="20"/>
  <c r="H170" i="20"/>
  <c r="I170" i="20"/>
  <c r="H171" i="20"/>
  <c r="I171" i="20"/>
  <c r="H172" i="20"/>
  <c r="I172" i="20"/>
  <c r="H173" i="20"/>
  <c r="I173" i="20"/>
  <c r="H174" i="20"/>
  <c r="I174" i="20"/>
  <c r="H175" i="20"/>
  <c r="I175" i="20"/>
  <c r="I176" i="20"/>
  <c r="H177" i="20"/>
  <c r="I177" i="20"/>
  <c r="H178" i="20"/>
  <c r="I178" i="20"/>
  <c r="H179" i="20"/>
  <c r="I179" i="20"/>
  <c r="H180" i="20"/>
  <c r="I180" i="20"/>
  <c r="H181" i="20"/>
  <c r="I181" i="20"/>
  <c r="H182" i="20"/>
  <c r="I182" i="20"/>
  <c r="H183" i="20"/>
  <c r="I183" i="20"/>
  <c r="H184" i="20"/>
  <c r="I184" i="20"/>
  <c r="H185" i="20"/>
  <c r="I185" i="20"/>
  <c r="H186" i="20"/>
  <c r="I186" i="20"/>
  <c r="H187" i="20"/>
  <c r="I187" i="20"/>
  <c r="H188" i="20"/>
  <c r="I188" i="20"/>
  <c r="H189" i="20"/>
  <c r="I189" i="20"/>
  <c r="H190" i="20"/>
  <c r="I190" i="20"/>
  <c r="H191" i="20"/>
  <c r="I191" i="20"/>
  <c r="H192" i="20"/>
  <c r="I192" i="20"/>
  <c r="H193" i="20"/>
  <c r="I193" i="20"/>
  <c r="H194" i="20"/>
  <c r="I194" i="20"/>
  <c r="H195" i="20"/>
  <c r="I195" i="20"/>
  <c r="H196" i="20"/>
  <c r="I196" i="20"/>
  <c r="I197" i="20"/>
  <c r="I198" i="20"/>
  <c r="I199" i="20"/>
  <c r="I200" i="20"/>
  <c r="I201" i="20"/>
  <c r="I202" i="20"/>
  <c r="I203" i="20"/>
  <c r="H204" i="20"/>
  <c r="I204" i="20"/>
  <c r="H205" i="20"/>
  <c r="I205" i="20"/>
  <c r="H206" i="20"/>
  <c r="I206" i="20"/>
  <c r="H207" i="20"/>
  <c r="I207" i="20"/>
  <c r="H208" i="20"/>
  <c r="I208" i="20"/>
  <c r="H209" i="20"/>
  <c r="I209" i="20"/>
  <c r="H210" i="20"/>
  <c r="I210" i="20"/>
  <c r="H211" i="20"/>
  <c r="I211" i="20"/>
  <c r="H212" i="20"/>
  <c r="I212" i="20"/>
  <c r="H213" i="20"/>
  <c r="I213" i="20"/>
  <c r="H214" i="20"/>
  <c r="I214" i="20"/>
  <c r="H215" i="20"/>
  <c r="I215" i="20"/>
  <c r="H216" i="20"/>
  <c r="I216" i="20"/>
  <c r="I217" i="20"/>
  <c r="H218" i="20"/>
  <c r="I218" i="20"/>
  <c r="H219" i="20"/>
  <c r="I219" i="20"/>
  <c r="H220" i="20"/>
  <c r="I220" i="20"/>
  <c r="H221" i="20"/>
  <c r="I221" i="20"/>
  <c r="H222" i="20"/>
  <c r="I222" i="20"/>
  <c r="I223" i="20"/>
  <c r="I224" i="20"/>
  <c r="H225" i="20"/>
  <c r="I225" i="20"/>
  <c r="H226" i="20"/>
  <c r="I226" i="20"/>
  <c r="H227" i="20"/>
  <c r="I227" i="20"/>
  <c r="H228" i="20"/>
  <c r="I228" i="20"/>
  <c r="H229" i="20"/>
  <c r="I229" i="20"/>
  <c r="H230" i="20"/>
  <c r="I230" i="20"/>
  <c r="H231" i="20"/>
  <c r="I231" i="20"/>
  <c r="H232" i="20"/>
  <c r="I232" i="20"/>
  <c r="H233" i="20"/>
  <c r="I233" i="20"/>
  <c r="H234" i="20"/>
  <c r="I234" i="20"/>
  <c r="H235" i="20"/>
  <c r="I235" i="20"/>
  <c r="H236" i="20"/>
  <c r="I236" i="20"/>
  <c r="H237" i="20"/>
  <c r="I237" i="20"/>
  <c r="H238" i="20"/>
  <c r="I238" i="20"/>
  <c r="H239" i="20"/>
  <c r="I239" i="20"/>
  <c r="H240" i="20"/>
  <c r="I240" i="20"/>
  <c r="H241" i="20"/>
  <c r="I241" i="20"/>
  <c r="H242" i="20"/>
  <c r="I242" i="20"/>
  <c r="H243" i="20"/>
  <c r="I243" i="20"/>
  <c r="I244" i="20"/>
  <c r="I245" i="20"/>
  <c r="H246" i="20"/>
  <c r="I246" i="20"/>
  <c r="H247" i="20"/>
  <c r="I247" i="20"/>
  <c r="H248" i="20"/>
  <c r="I248" i="20"/>
  <c r="H249" i="20"/>
  <c r="I249" i="20"/>
  <c r="H250" i="20"/>
  <c r="I250" i="20"/>
  <c r="H251" i="20"/>
  <c r="I251" i="20"/>
  <c r="H252" i="20"/>
  <c r="I252" i="20"/>
  <c r="H253" i="20"/>
  <c r="I253" i="20"/>
  <c r="H254" i="20"/>
  <c r="I254" i="20"/>
  <c r="H255" i="20"/>
  <c r="I255" i="20"/>
  <c r="H256" i="20"/>
  <c r="I256" i="20"/>
  <c r="H257" i="20"/>
  <c r="I257" i="20"/>
  <c r="H258" i="20"/>
  <c r="I258" i="20"/>
  <c r="H259" i="20"/>
  <c r="I259" i="20"/>
  <c r="H260" i="20"/>
  <c r="I260" i="20"/>
  <c r="H261" i="20"/>
  <c r="I261" i="20"/>
  <c r="H262" i="20"/>
  <c r="I262" i="20"/>
  <c r="I263" i="20"/>
  <c r="I264" i="20"/>
  <c r="H265" i="20"/>
  <c r="I265" i="20"/>
  <c r="H266" i="20"/>
  <c r="I266" i="20"/>
  <c r="H267" i="20"/>
  <c r="I267" i="20"/>
  <c r="I268" i="20"/>
  <c r="H269" i="20"/>
  <c r="I269" i="20"/>
  <c r="I270" i="20"/>
  <c r="H271" i="20"/>
  <c r="I271" i="20"/>
  <c r="H272" i="20"/>
  <c r="I272" i="20"/>
  <c r="H273" i="20"/>
  <c r="I273" i="20"/>
  <c r="I274" i="20"/>
  <c r="H275" i="20"/>
  <c r="I275" i="20"/>
  <c r="H276" i="20"/>
  <c r="I276" i="20"/>
  <c r="H277" i="20"/>
  <c r="I277" i="20"/>
  <c r="H278" i="20"/>
  <c r="I278" i="20"/>
  <c r="H279" i="20"/>
  <c r="I279" i="20"/>
  <c r="H280" i="20"/>
  <c r="I280" i="20"/>
  <c r="H281" i="20"/>
  <c r="I281" i="20"/>
  <c r="H282" i="20"/>
  <c r="I282" i="20"/>
  <c r="H283" i="20"/>
  <c r="I283" i="20"/>
  <c r="H284" i="20"/>
  <c r="I284" i="20"/>
  <c r="H285" i="20"/>
  <c r="I285" i="20"/>
  <c r="H286" i="20"/>
  <c r="I286" i="20"/>
  <c r="H287" i="20"/>
  <c r="I287" i="20"/>
  <c r="H288" i="20"/>
  <c r="I288" i="20"/>
  <c r="H289" i="20"/>
  <c r="I289" i="20"/>
  <c r="H290" i="20"/>
  <c r="I290" i="20"/>
  <c r="H291" i="20"/>
  <c r="I291" i="20"/>
  <c r="H292" i="20"/>
  <c r="I292" i="20"/>
  <c r="H293" i="20"/>
  <c r="I293" i="20"/>
  <c r="H294" i="20"/>
  <c r="I294" i="20"/>
  <c r="H295" i="20"/>
  <c r="I295" i="20"/>
  <c r="H296" i="20"/>
  <c r="I296" i="20"/>
  <c r="H297" i="20"/>
  <c r="I297" i="20"/>
  <c r="H298" i="20"/>
  <c r="I298" i="20"/>
  <c r="H299" i="20"/>
  <c r="I299" i="20"/>
  <c r="I300" i="20"/>
  <c r="I301" i="20"/>
  <c r="I302" i="20"/>
  <c r="H303" i="20"/>
  <c r="I303" i="20"/>
  <c r="H304" i="20"/>
  <c r="I304" i="20"/>
  <c r="H305" i="20"/>
  <c r="I305" i="20"/>
  <c r="H306" i="20"/>
  <c r="I306" i="20"/>
  <c r="H307" i="20"/>
  <c r="I307" i="20"/>
  <c r="H308" i="20"/>
  <c r="I308" i="20"/>
  <c r="H309" i="20"/>
  <c r="I309" i="20"/>
  <c r="H310" i="20"/>
  <c r="I310" i="20"/>
  <c r="I311" i="20"/>
  <c r="H312" i="20"/>
  <c r="I312" i="20"/>
  <c r="H313" i="20"/>
  <c r="I313" i="20"/>
  <c r="H314" i="20"/>
  <c r="I314" i="20"/>
  <c r="H315" i="20"/>
  <c r="I315" i="20"/>
  <c r="H316" i="20"/>
  <c r="I316" i="20"/>
  <c r="H317" i="20"/>
  <c r="I317" i="20"/>
  <c r="H318" i="20"/>
  <c r="I318" i="20"/>
  <c r="H319" i="20"/>
  <c r="I319" i="20"/>
  <c r="H320" i="20"/>
  <c r="I320" i="20"/>
  <c r="H321" i="20"/>
  <c r="I321" i="20"/>
  <c r="H322" i="20"/>
  <c r="I322" i="20"/>
  <c r="H323" i="20"/>
  <c r="I323" i="20"/>
  <c r="H324" i="20"/>
  <c r="I324" i="20"/>
  <c r="H325" i="20"/>
  <c r="I325" i="20"/>
  <c r="H326" i="20"/>
  <c r="I326" i="20"/>
  <c r="H327" i="20"/>
  <c r="I327" i="20"/>
  <c r="H328" i="20"/>
  <c r="I328" i="20"/>
  <c r="H329" i="20"/>
  <c r="I329" i="20"/>
  <c r="H330" i="20"/>
  <c r="I330" i="20"/>
  <c r="H331" i="20"/>
  <c r="I331" i="20"/>
  <c r="H332" i="20"/>
  <c r="I332" i="20"/>
  <c r="H333" i="20"/>
  <c r="I333" i="20"/>
  <c r="H334" i="20"/>
  <c r="I334" i="20"/>
  <c r="H335" i="20"/>
  <c r="I335" i="20"/>
  <c r="H336" i="20"/>
  <c r="I336" i="20"/>
  <c r="H337" i="20"/>
  <c r="I337" i="20"/>
  <c r="H338" i="20"/>
  <c r="I338" i="20"/>
  <c r="I339" i="20"/>
  <c r="H340" i="20"/>
  <c r="I340" i="20"/>
  <c r="H341" i="20"/>
  <c r="I341" i="20"/>
  <c r="H342" i="20"/>
  <c r="I342" i="20"/>
  <c r="H343" i="20"/>
  <c r="I343" i="20"/>
  <c r="H344" i="20"/>
  <c r="I344" i="20"/>
  <c r="H345" i="20"/>
  <c r="I345" i="20"/>
  <c r="H346" i="20"/>
  <c r="I346" i="20"/>
  <c r="H347" i="20"/>
  <c r="I347" i="20"/>
  <c r="H348" i="20"/>
  <c r="I348" i="20"/>
  <c r="H349" i="20"/>
  <c r="I349" i="20"/>
  <c r="H350" i="20"/>
  <c r="I350" i="20"/>
  <c r="H351" i="20"/>
  <c r="I351" i="20"/>
  <c r="H352" i="20"/>
  <c r="I352" i="20"/>
  <c r="H353" i="20"/>
  <c r="I353" i="20"/>
  <c r="H354" i="20"/>
  <c r="I354" i="20"/>
  <c r="H355" i="20"/>
  <c r="I355" i="20"/>
  <c r="H356" i="20"/>
  <c r="I356" i="20"/>
  <c r="H357" i="20"/>
  <c r="I357" i="20"/>
  <c r="H358" i="20"/>
  <c r="I358" i="20"/>
  <c r="I359" i="20"/>
  <c r="H360" i="20"/>
  <c r="I360" i="20"/>
  <c r="H361" i="20"/>
  <c r="I361" i="20"/>
  <c r="H362" i="20"/>
  <c r="I362" i="20"/>
  <c r="H363" i="20"/>
  <c r="I363" i="20"/>
  <c r="H364" i="20"/>
  <c r="I364" i="20"/>
  <c r="H365" i="20"/>
  <c r="I365" i="20"/>
  <c r="H366" i="20"/>
  <c r="I366" i="20"/>
  <c r="H367" i="20"/>
  <c r="I367" i="20"/>
  <c r="I368" i="20"/>
  <c r="H369" i="20"/>
  <c r="I369" i="20"/>
  <c r="H370" i="20"/>
  <c r="I370" i="20"/>
  <c r="H371" i="20"/>
  <c r="I371" i="20"/>
  <c r="H372" i="20"/>
  <c r="I372" i="20"/>
  <c r="H373" i="20"/>
  <c r="I373" i="20"/>
  <c r="H374" i="20"/>
  <c r="I374" i="20"/>
  <c r="H375" i="20"/>
  <c r="I375" i="20"/>
  <c r="H376" i="20"/>
  <c r="I376" i="20"/>
  <c r="H377" i="20"/>
  <c r="I377" i="20"/>
  <c r="H378" i="20"/>
  <c r="I378" i="20"/>
  <c r="H379" i="20"/>
  <c r="I379" i="20"/>
  <c r="H380" i="20"/>
  <c r="I380" i="20"/>
  <c r="H381" i="20"/>
  <c r="I381" i="20"/>
  <c r="H382" i="20"/>
  <c r="I382" i="20"/>
  <c r="H383" i="20"/>
  <c r="I383" i="20"/>
  <c r="H384" i="20"/>
  <c r="I384" i="20"/>
  <c r="H385" i="20"/>
  <c r="I385" i="20"/>
  <c r="H386" i="20"/>
  <c r="I386" i="20"/>
  <c r="H387" i="20"/>
  <c r="I387" i="20"/>
  <c r="H388" i="20"/>
  <c r="I388" i="20"/>
  <c r="H389" i="20"/>
  <c r="I389" i="20"/>
  <c r="H390" i="20"/>
  <c r="I390" i="20"/>
  <c r="H391" i="20"/>
  <c r="I391" i="20"/>
  <c r="H392" i="20"/>
  <c r="I392" i="20"/>
  <c r="H393" i="20"/>
  <c r="I393" i="20"/>
  <c r="H394" i="20"/>
  <c r="I394" i="20"/>
  <c r="H395" i="20"/>
  <c r="I395" i="20"/>
  <c r="H396" i="20"/>
  <c r="I396" i="20"/>
  <c r="H397" i="20"/>
  <c r="I397" i="20"/>
  <c r="H398" i="20"/>
  <c r="I398" i="20"/>
  <c r="H399" i="20"/>
  <c r="I399" i="20"/>
  <c r="H400" i="20"/>
  <c r="I400" i="20"/>
  <c r="H401" i="20"/>
  <c r="I401" i="20"/>
  <c r="H402" i="20"/>
  <c r="I402" i="20"/>
  <c r="H403" i="20"/>
  <c r="I403" i="20"/>
  <c r="H404" i="20"/>
  <c r="I404" i="20"/>
  <c r="H405" i="20"/>
  <c r="I405" i="20"/>
  <c r="H406" i="20"/>
  <c r="I406" i="20"/>
  <c r="H407" i="20"/>
  <c r="I407" i="20"/>
  <c r="H408" i="20"/>
  <c r="I408" i="20"/>
  <c r="H409" i="20"/>
  <c r="I409" i="20"/>
  <c r="H410" i="20"/>
  <c r="I410" i="20"/>
  <c r="H411" i="20"/>
  <c r="I411" i="20"/>
  <c r="H412" i="20"/>
  <c r="I412" i="20"/>
  <c r="H413" i="20"/>
  <c r="I413" i="20"/>
  <c r="H414" i="20"/>
  <c r="I414" i="20"/>
  <c r="H415" i="20"/>
  <c r="I415" i="20"/>
  <c r="H416" i="20"/>
  <c r="I416" i="20"/>
  <c r="H417" i="20"/>
  <c r="I417" i="20"/>
  <c r="H418" i="20"/>
  <c r="I418" i="20"/>
  <c r="H419" i="20"/>
  <c r="I419" i="20"/>
  <c r="H420" i="20"/>
  <c r="I420" i="20"/>
  <c r="H421" i="20"/>
  <c r="I421" i="20"/>
  <c r="H422" i="20"/>
  <c r="I422" i="20"/>
  <c r="H423" i="20"/>
  <c r="I423" i="20"/>
  <c r="H424" i="20"/>
  <c r="I424" i="20"/>
  <c r="H425" i="20"/>
  <c r="I425" i="20"/>
  <c r="H426" i="20"/>
  <c r="I426" i="20"/>
  <c r="H427" i="20"/>
  <c r="I427" i="20"/>
  <c r="H428" i="20"/>
  <c r="I428" i="20"/>
  <c r="H429" i="20"/>
  <c r="I429" i="20"/>
  <c r="H430" i="20"/>
  <c r="I430" i="20"/>
  <c r="H431" i="20"/>
  <c r="I431" i="20"/>
  <c r="H432" i="20"/>
  <c r="I432" i="20"/>
  <c r="H433" i="20"/>
  <c r="I433" i="20"/>
  <c r="H434" i="20"/>
  <c r="I434" i="20"/>
  <c r="H435" i="20"/>
  <c r="I435" i="20"/>
  <c r="H436" i="20"/>
  <c r="I436" i="20"/>
  <c r="H437" i="20"/>
  <c r="I437" i="20"/>
  <c r="H438" i="20"/>
  <c r="I438" i="20"/>
  <c r="H439" i="20"/>
  <c r="I439" i="20"/>
  <c r="H440" i="20"/>
  <c r="I440" i="20"/>
  <c r="H441" i="20"/>
  <c r="I441" i="20"/>
  <c r="H442" i="20"/>
  <c r="I442" i="20"/>
  <c r="I443" i="20"/>
  <c r="I444" i="20"/>
  <c r="H445" i="20"/>
  <c r="I445" i="20"/>
  <c r="H446" i="20"/>
  <c r="I446" i="20"/>
  <c r="H447" i="20"/>
  <c r="I447" i="20"/>
  <c r="H448" i="20"/>
  <c r="I448" i="20"/>
  <c r="H449" i="20"/>
  <c r="I449" i="20"/>
  <c r="H450" i="20"/>
  <c r="I450" i="20"/>
  <c r="H451" i="20"/>
  <c r="I451" i="20"/>
  <c r="H452" i="20"/>
  <c r="I452" i="20"/>
  <c r="H453" i="20"/>
  <c r="I453" i="20"/>
  <c r="H454" i="20"/>
  <c r="I454" i="20"/>
  <c r="H455" i="20"/>
  <c r="I455" i="20"/>
  <c r="H456" i="20"/>
  <c r="I456" i="20"/>
  <c r="H457" i="20"/>
  <c r="I457" i="20"/>
  <c r="H458" i="20"/>
  <c r="I458" i="20"/>
  <c r="H459" i="20"/>
  <c r="I459" i="20"/>
  <c r="H460" i="20"/>
  <c r="I460" i="20"/>
  <c r="H461" i="20"/>
  <c r="I461" i="20"/>
  <c r="H462" i="20"/>
  <c r="I462" i="20"/>
  <c r="H463" i="20"/>
  <c r="I463" i="20"/>
  <c r="H464" i="20"/>
  <c r="I464" i="20"/>
  <c r="H465" i="20"/>
  <c r="I465" i="20"/>
  <c r="H466" i="20"/>
  <c r="I466" i="20"/>
  <c r="H467" i="20"/>
  <c r="I467" i="20"/>
  <c r="H468" i="20"/>
  <c r="I468" i="20"/>
  <c r="H469" i="20"/>
  <c r="I469" i="20"/>
  <c r="H470" i="20"/>
  <c r="I470" i="20"/>
  <c r="H471" i="20"/>
  <c r="I471" i="20"/>
  <c r="H472" i="20"/>
  <c r="I472" i="20"/>
  <c r="H473" i="20"/>
  <c r="I473" i="20"/>
  <c r="H474" i="20"/>
  <c r="I474" i="20"/>
  <c r="H475" i="20"/>
  <c r="I475" i="20"/>
  <c r="H476" i="20"/>
  <c r="I476" i="20"/>
  <c r="H477" i="20"/>
  <c r="I477" i="20"/>
  <c r="H478" i="20"/>
  <c r="I478" i="20"/>
  <c r="H479" i="20"/>
  <c r="I479" i="20"/>
  <c r="H480" i="20"/>
  <c r="I480" i="20"/>
  <c r="H481" i="20"/>
  <c r="I481" i="20"/>
  <c r="H482" i="20"/>
  <c r="I482" i="20"/>
  <c r="H483" i="20"/>
  <c r="I483" i="20"/>
  <c r="H484" i="20"/>
  <c r="I484" i="20"/>
  <c r="H485" i="20"/>
  <c r="I485" i="20"/>
  <c r="H486" i="20"/>
  <c r="I486" i="20"/>
  <c r="H487" i="20"/>
  <c r="I487" i="20"/>
  <c r="H488" i="20"/>
  <c r="I488" i="20"/>
  <c r="H489" i="20"/>
  <c r="I489" i="20"/>
  <c r="H490" i="20"/>
  <c r="I490" i="20"/>
  <c r="H491" i="20"/>
  <c r="I491" i="20"/>
  <c r="H492" i="20"/>
  <c r="I492" i="20"/>
  <c r="H493" i="20"/>
  <c r="I493" i="20"/>
  <c r="H494" i="20"/>
  <c r="I494" i="20"/>
  <c r="H495" i="20"/>
  <c r="I495" i="20"/>
  <c r="H496" i="20"/>
  <c r="I496" i="20"/>
  <c r="H497" i="20"/>
  <c r="I497" i="20"/>
  <c r="H498" i="20"/>
  <c r="I498" i="20"/>
  <c r="H499" i="20"/>
  <c r="I499" i="20"/>
  <c r="H500" i="20"/>
  <c r="I500" i="20"/>
  <c r="H501" i="20"/>
  <c r="I501" i="20"/>
  <c r="H502" i="20"/>
  <c r="I502" i="20"/>
  <c r="H503" i="20"/>
  <c r="I503" i="20"/>
  <c r="H504" i="20"/>
  <c r="I504" i="20"/>
  <c r="H505" i="20"/>
  <c r="I505" i="20"/>
  <c r="H506" i="20"/>
  <c r="I506" i="20"/>
  <c r="H507" i="20"/>
  <c r="I507" i="20"/>
  <c r="H508" i="20"/>
  <c r="I508" i="20"/>
  <c r="H509" i="20"/>
  <c r="I509" i="20"/>
  <c r="H510" i="20"/>
  <c r="I510" i="20"/>
  <c r="H511" i="20"/>
  <c r="I511" i="20"/>
  <c r="H512" i="20"/>
  <c r="I512" i="20"/>
  <c r="H513" i="20"/>
  <c r="I513" i="20"/>
  <c r="H514" i="20"/>
  <c r="I514" i="20"/>
  <c r="H515" i="20"/>
  <c r="I515" i="20"/>
  <c r="H516" i="20"/>
  <c r="I516" i="20"/>
  <c r="H517" i="20"/>
  <c r="I517" i="20"/>
  <c r="H518" i="20"/>
  <c r="I518" i="20"/>
  <c r="H519" i="20"/>
  <c r="I519" i="20"/>
  <c r="H520" i="20"/>
  <c r="I520" i="20"/>
  <c r="H521" i="20"/>
  <c r="I521" i="20"/>
  <c r="H522" i="20"/>
  <c r="I522" i="20"/>
  <c r="H523" i="20"/>
  <c r="I523" i="20"/>
  <c r="H524" i="20"/>
  <c r="I524" i="20"/>
  <c r="H525" i="20"/>
  <c r="I525" i="20"/>
  <c r="H526" i="20"/>
  <c r="I526" i="20"/>
  <c r="H527" i="20"/>
  <c r="I527" i="20"/>
  <c r="H528" i="20"/>
  <c r="I528" i="20"/>
  <c r="H529" i="20"/>
  <c r="I529" i="20"/>
  <c r="H530" i="20"/>
  <c r="I530" i="20"/>
  <c r="H531" i="20"/>
  <c r="I531" i="20"/>
  <c r="H532" i="20"/>
  <c r="I532" i="20"/>
  <c r="H533" i="20"/>
  <c r="I533" i="20"/>
  <c r="H534" i="20"/>
  <c r="I534" i="20"/>
  <c r="H535" i="20"/>
  <c r="I535" i="20"/>
  <c r="H536" i="20"/>
  <c r="I536" i="20"/>
  <c r="H537" i="20"/>
  <c r="I537" i="20"/>
  <c r="H538" i="20"/>
  <c r="I538" i="20"/>
  <c r="H539" i="20"/>
  <c r="I539" i="20"/>
  <c r="H540" i="20"/>
  <c r="I540" i="20"/>
  <c r="H541" i="20"/>
  <c r="I541" i="20"/>
  <c r="H542" i="20"/>
  <c r="I542" i="20"/>
  <c r="H543" i="20"/>
  <c r="I543" i="20"/>
  <c r="H544" i="20"/>
  <c r="I544" i="20"/>
  <c r="H545" i="20"/>
  <c r="I545" i="20"/>
  <c r="H546" i="20"/>
  <c r="I546" i="20"/>
  <c r="H547" i="20"/>
  <c r="I547" i="20"/>
  <c r="H548" i="20"/>
  <c r="I548" i="20"/>
  <c r="H549" i="20"/>
  <c r="I549" i="20"/>
  <c r="H550" i="20"/>
  <c r="I550" i="20"/>
  <c r="H551" i="20"/>
  <c r="I551" i="20"/>
  <c r="H552" i="20"/>
  <c r="I552" i="20"/>
  <c r="H553" i="20"/>
  <c r="I553" i="20"/>
  <c r="H554" i="20"/>
  <c r="I554" i="20"/>
  <c r="H555" i="20"/>
  <c r="I555" i="20"/>
  <c r="H556" i="20"/>
  <c r="I556" i="20"/>
  <c r="H557" i="20"/>
  <c r="I557" i="20"/>
  <c r="H558" i="20"/>
  <c r="I558" i="20"/>
  <c r="H559" i="20"/>
  <c r="I559" i="20"/>
  <c r="H560" i="20"/>
  <c r="I560" i="20"/>
  <c r="H561" i="20"/>
  <c r="I561" i="20"/>
  <c r="H562" i="20"/>
  <c r="I562" i="20"/>
  <c r="H563" i="20"/>
  <c r="I563" i="20"/>
  <c r="H564" i="20"/>
  <c r="I564" i="20"/>
  <c r="H565" i="20"/>
  <c r="I565" i="20"/>
  <c r="H566" i="20"/>
  <c r="I566" i="20"/>
  <c r="H567" i="20"/>
  <c r="I567" i="20"/>
  <c r="H568" i="20"/>
  <c r="I568" i="20"/>
  <c r="H569" i="20"/>
  <c r="I569" i="20"/>
  <c r="H570" i="20"/>
  <c r="I570" i="20"/>
  <c r="H571" i="20"/>
  <c r="I571" i="20"/>
  <c r="H572" i="20"/>
  <c r="I572" i="20"/>
  <c r="H573" i="20"/>
  <c r="I573" i="20"/>
  <c r="H574" i="20"/>
  <c r="I574" i="20"/>
  <c r="H575" i="20"/>
  <c r="I575" i="20"/>
  <c r="H576" i="20"/>
  <c r="I576" i="20"/>
  <c r="H577" i="20"/>
  <c r="I577" i="20"/>
  <c r="H578" i="20"/>
  <c r="I578" i="20"/>
  <c r="H579" i="20"/>
  <c r="I579" i="20"/>
  <c r="H580" i="20"/>
  <c r="I580" i="20"/>
  <c r="H581" i="20"/>
  <c r="I581" i="20"/>
  <c r="I582" i="20"/>
  <c r="I583" i="20"/>
  <c r="H584" i="20"/>
  <c r="I584" i="20"/>
  <c r="H585" i="20"/>
  <c r="I585" i="20"/>
  <c r="H586" i="20"/>
  <c r="I586" i="20"/>
  <c r="H587" i="20"/>
  <c r="I587" i="20"/>
  <c r="H588" i="20"/>
  <c r="I588" i="20"/>
  <c r="H589" i="20"/>
  <c r="I589" i="20"/>
  <c r="H590" i="20"/>
  <c r="I590" i="20"/>
  <c r="H591" i="20"/>
  <c r="I591" i="20"/>
  <c r="H592" i="20"/>
  <c r="I592" i="20"/>
  <c r="H593" i="20"/>
  <c r="I593" i="20"/>
  <c r="H594" i="20"/>
  <c r="I594" i="20"/>
  <c r="H595" i="20"/>
  <c r="I595" i="20"/>
  <c r="H596" i="20"/>
  <c r="I596" i="20"/>
  <c r="H597" i="20"/>
  <c r="I597" i="20"/>
  <c r="H598" i="20"/>
  <c r="I598" i="20"/>
  <c r="H599" i="20"/>
  <c r="I599" i="20"/>
  <c r="H600" i="20"/>
  <c r="I600" i="20"/>
  <c r="H601" i="20"/>
  <c r="I601" i="20"/>
  <c r="H602" i="20"/>
  <c r="I602" i="20"/>
  <c r="H603" i="20"/>
  <c r="I603" i="20"/>
  <c r="H604" i="20"/>
  <c r="I604" i="20"/>
  <c r="H605" i="20"/>
  <c r="I605" i="20"/>
  <c r="H606" i="20"/>
  <c r="I606" i="20"/>
  <c r="H607" i="20"/>
  <c r="I607" i="20"/>
  <c r="H608" i="20"/>
  <c r="I608" i="20"/>
  <c r="H609" i="20"/>
  <c r="I609" i="20"/>
  <c r="H610" i="20"/>
  <c r="I610" i="20"/>
  <c r="H611" i="20"/>
  <c r="I611" i="20"/>
  <c r="H612" i="20"/>
  <c r="I612" i="20"/>
  <c r="H613" i="20"/>
  <c r="I613" i="20"/>
  <c r="H614" i="20"/>
  <c r="I614" i="20"/>
  <c r="H615" i="20"/>
  <c r="I615" i="20"/>
  <c r="H616" i="20"/>
  <c r="I616" i="20"/>
  <c r="H617" i="20"/>
  <c r="I617" i="20"/>
  <c r="H618" i="20"/>
  <c r="I618" i="20"/>
  <c r="H619" i="20"/>
  <c r="I619" i="20"/>
  <c r="H620" i="20"/>
  <c r="I620" i="20"/>
  <c r="H621" i="20"/>
  <c r="I621" i="20"/>
  <c r="H622" i="20"/>
  <c r="I622" i="20"/>
  <c r="H623" i="20"/>
  <c r="I623" i="20"/>
  <c r="H624" i="20"/>
  <c r="I624" i="20"/>
  <c r="H625" i="20"/>
  <c r="I625" i="20"/>
  <c r="H626" i="20"/>
  <c r="I626" i="20"/>
  <c r="H627" i="20"/>
  <c r="I627" i="20"/>
  <c r="H628" i="20"/>
  <c r="I628" i="20"/>
  <c r="H629" i="20"/>
  <c r="I629" i="20"/>
  <c r="H630" i="20"/>
  <c r="I630" i="20"/>
  <c r="H631" i="20"/>
  <c r="I631" i="20"/>
  <c r="H632" i="20"/>
  <c r="I632" i="20"/>
  <c r="H633" i="20"/>
  <c r="I633" i="20"/>
  <c r="H634" i="20"/>
  <c r="I634" i="20"/>
  <c r="H635" i="20"/>
  <c r="I635" i="20"/>
  <c r="H636" i="20"/>
  <c r="I636" i="20"/>
  <c r="H637" i="20"/>
  <c r="I637" i="20"/>
  <c r="H638" i="20"/>
  <c r="I638" i="20"/>
  <c r="H639" i="20"/>
  <c r="I639" i="20"/>
  <c r="H640" i="20"/>
  <c r="I640" i="20"/>
  <c r="H641" i="20"/>
  <c r="I641" i="20"/>
  <c r="H642" i="20"/>
  <c r="I642" i="20"/>
  <c r="H643" i="20"/>
  <c r="I643" i="20"/>
  <c r="H644" i="20"/>
  <c r="I644" i="20"/>
  <c r="I645" i="20"/>
  <c r="I646" i="20"/>
  <c r="I647" i="20"/>
  <c r="I648" i="20"/>
  <c r="H649" i="20"/>
  <c r="I649" i="20"/>
  <c r="H650" i="20"/>
  <c r="I650" i="20"/>
  <c r="H651" i="20"/>
  <c r="I651" i="20"/>
  <c r="H652" i="20"/>
  <c r="I652" i="20"/>
  <c r="H653" i="20"/>
  <c r="I653" i="20"/>
  <c r="H654" i="20"/>
  <c r="I654" i="20"/>
  <c r="H655" i="20"/>
  <c r="I655" i="20"/>
  <c r="H656" i="20"/>
  <c r="I656" i="20"/>
  <c r="H657" i="20"/>
  <c r="I657" i="20"/>
  <c r="H658" i="20"/>
  <c r="I658" i="20"/>
  <c r="H659" i="20"/>
  <c r="I659" i="20"/>
  <c r="H660" i="20"/>
  <c r="I660" i="20"/>
  <c r="H661" i="20"/>
  <c r="I661" i="20"/>
  <c r="H662" i="20"/>
  <c r="I662" i="20"/>
  <c r="H663" i="20"/>
  <c r="I663" i="20"/>
  <c r="H664" i="20"/>
  <c r="I664" i="20"/>
  <c r="H665" i="20"/>
  <c r="I665" i="20"/>
  <c r="H666" i="20"/>
  <c r="I666" i="20"/>
  <c r="H667" i="20"/>
  <c r="I667" i="20"/>
  <c r="H668" i="20"/>
  <c r="I668" i="20"/>
  <c r="H669" i="20"/>
  <c r="I669" i="20"/>
  <c r="H670" i="20"/>
  <c r="I670" i="20"/>
  <c r="H671" i="20"/>
  <c r="I671" i="20"/>
  <c r="H672" i="20"/>
  <c r="I672" i="20"/>
  <c r="H673" i="20"/>
  <c r="I673" i="20"/>
  <c r="H674" i="20"/>
  <c r="I674" i="20"/>
  <c r="H675" i="20"/>
  <c r="I675" i="20"/>
  <c r="H676" i="20"/>
  <c r="I676" i="20"/>
  <c r="H677" i="20"/>
  <c r="I677" i="20"/>
  <c r="H678" i="20"/>
  <c r="I678" i="20"/>
  <c r="H679" i="20"/>
  <c r="I679" i="20"/>
  <c r="H680" i="20"/>
  <c r="I680" i="20"/>
  <c r="H681" i="20"/>
  <c r="I681" i="20"/>
  <c r="H682" i="20"/>
  <c r="I682" i="20"/>
  <c r="H683" i="20"/>
  <c r="I683" i="20"/>
  <c r="H684" i="20"/>
  <c r="I684" i="20"/>
  <c r="H685" i="20"/>
  <c r="I685" i="20"/>
  <c r="H686" i="20"/>
  <c r="I686" i="20"/>
  <c r="H687" i="20"/>
  <c r="I687" i="20"/>
  <c r="H688" i="20"/>
  <c r="I688" i="20"/>
  <c r="H689" i="20"/>
  <c r="I689" i="20"/>
  <c r="H690" i="20"/>
  <c r="I690" i="20"/>
  <c r="H691" i="20"/>
  <c r="I691" i="20"/>
  <c r="H692" i="20"/>
  <c r="I692" i="20"/>
  <c r="H693" i="20"/>
  <c r="I693" i="20"/>
  <c r="H694" i="20"/>
  <c r="I694" i="20"/>
  <c r="H695" i="20"/>
  <c r="I695" i="20"/>
  <c r="H696" i="20"/>
  <c r="I696" i="20"/>
  <c r="H697" i="20"/>
  <c r="I697" i="20"/>
  <c r="H698" i="20"/>
  <c r="I698" i="20"/>
  <c r="H699" i="20"/>
  <c r="I699" i="20"/>
  <c r="H700" i="20"/>
  <c r="I700" i="20"/>
  <c r="H701" i="20"/>
  <c r="I701" i="20"/>
  <c r="H702" i="20"/>
  <c r="I702" i="20"/>
  <c r="H703" i="20"/>
  <c r="I703" i="20"/>
  <c r="H704" i="20"/>
  <c r="I704" i="20"/>
  <c r="H705" i="20"/>
  <c r="I705" i="20"/>
  <c r="H706" i="20"/>
  <c r="I706" i="20"/>
  <c r="H707" i="20"/>
  <c r="I707" i="20"/>
  <c r="H708" i="20"/>
  <c r="I708" i="20"/>
  <c r="H709" i="20"/>
  <c r="I709" i="20"/>
  <c r="H710" i="20"/>
  <c r="I710" i="20"/>
  <c r="H711" i="20"/>
  <c r="I711" i="20"/>
  <c r="H712" i="20"/>
  <c r="I712" i="20"/>
  <c r="H713" i="20"/>
  <c r="I713" i="20"/>
  <c r="H714" i="20"/>
  <c r="I714" i="20"/>
  <c r="H715" i="20"/>
  <c r="I715" i="20"/>
  <c r="H716" i="20"/>
  <c r="I716" i="20"/>
  <c r="H717" i="20"/>
  <c r="I717" i="20"/>
  <c r="H718" i="20"/>
  <c r="I718" i="20"/>
  <c r="H719" i="20"/>
  <c r="I719" i="20"/>
  <c r="I720" i="20"/>
  <c r="I721" i="20"/>
  <c r="I722" i="20"/>
  <c r="H723" i="20"/>
  <c r="I723" i="20"/>
  <c r="H724" i="20"/>
  <c r="I724" i="20"/>
  <c r="H725" i="20"/>
  <c r="I725" i="20"/>
  <c r="H726" i="20"/>
  <c r="I726" i="20"/>
  <c r="H727" i="20"/>
  <c r="I727" i="20"/>
  <c r="H728" i="20"/>
  <c r="I728" i="20"/>
  <c r="H729" i="20"/>
  <c r="I729" i="20"/>
  <c r="H730" i="20"/>
  <c r="I730" i="20"/>
  <c r="H731" i="20"/>
  <c r="I731" i="20"/>
  <c r="H732" i="20"/>
  <c r="I732" i="20"/>
  <c r="H733" i="20"/>
  <c r="I733" i="20"/>
  <c r="H734" i="20"/>
  <c r="I734" i="20"/>
  <c r="H735" i="20"/>
  <c r="I735" i="20"/>
  <c r="H736" i="20"/>
  <c r="I736" i="20"/>
  <c r="H737" i="20"/>
  <c r="I737" i="20"/>
  <c r="H738" i="20"/>
  <c r="I738" i="20"/>
  <c r="H739" i="20"/>
  <c r="I739" i="20"/>
  <c r="H740" i="20"/>
  <c r="I740" i="20"/>
  <c r="H741" i="20"/>
  <c r="I741" i="20"/>
  <c r="H742" i="20"/>
  <c r="I742" i="20"/>
  <c r="H743" i="20"/>
  <c r="I743" i="20"/>
  <c r="I744" i="20"/>
  <c r="I745" i="20"/>
  <c r="I746" i="20"/>
  <c r="I747" i="20"/>
  <c r="I748" i="20"/>
  <c r="I749" i="20"/>
  <c r="I750" i="20"/>
  <c r="I751" i="20"/>
  <c r="I783" i="20"/>
  <c r="F22" i="23"/>
  <c r="I95" i="28"/>
  <c r="J95" i="28"/>
  <c r="G99" i="28"/>
  <c r="J100" i="28"/>
  <c r="G105" i="28"/>
  <c r="I105" i="28"/>
  <c r="G106" i="28"/>
  <c r="I106" i="28"/>
  <c r="I107" i="28"/>
  <c r="J107" i="28"/>
  <c r="J109" i="28"/>
  <c r="F23" i="23"/>
  <c r="F26" i="23"/>
  <c r="F27" i="23"/>
  <c r="F31" i="23"/>
  <c r="F202" i="20"/>
  <c r="J202" i="20"/>
  <c r="F646" i="20"/>
  <c r="J646" i="20"/>
  <c r="F722" i="20"/>
  <c r="J722" i="20"/>
  <c r="F746" i="20"/>
  <c r="J746" i="20"/>
  <c r="F40" i="20"/>
  <c r="J40" i="20"/>
  <c r="F306" i="20"/>
  <c r="J306" i="20"/>
  <c r="F327" i="20"/>
  <c r="J327" i="20"/>
  <c r="F328" i="20"/>
  <c r="J328" i="20"/>
  <c r="F345" i="20"/>
  <c r="J345" i="20"/>
  <c r="F346" i="20"/>
  <c r="J346" i="20"/>
  <c r="F352" i="20"/>
  <c r="J352" i="20"/>
  <c r="F470" i="20"/>
  <c r="J470" i="20"/>
  <c r="F493" i="20"/>
  <c r="J493" i="20"/>
  <c r="F496" i="20"/>
  <c r="J496" i="20"/>
  <c r="F580" i="20"/>
  <c r="J580" i="20"/>
  <c r="F608" i="20"/>
  <c r="J608" i="20"/>
  <c r="F629" i="20"/>
  <c r="J629" i="20"/>
  <c r="F656" i="20"/>
  <c r="J656" i="20"/>
  <c r="F743" i="20"/>
  <c r="J743" i="20"/>
  <c r="F694" i="20"/>
  <c r="J694" i="20"/>
  <c r="F628" i="20"/>
  <c r="J628" i="20"/>
  <c r="F612" i="20"/>
  <c r="J612" i="20"/>
  <c r="F427" i="20"/>
  <c r="J427" i="20"/>
  <c r="F395" i="20"/>
  <c r="J395" i="20"/>
  <c r="F363" i="20"/>
  <c r="J363" i="20"/>
  <c r="F307" i="20"/>
  <c r="J307" i="20"/>
  <c r="F260" i="20"/>
  <c r="J260" i="20"/>
  <c r="F242" i="20"/>
  <c r="J242" i="20"/>
  <c r="F234" i="20"/>
  <c r="J234" i="20"/>
  <c r="F196" i="20"/>
  <c r="J196" i="20"/>
  <c r="F601" i="20"/>
  <c r="J601" i="20"/>
  <c r="F581" i="20"/>
  <c r="J581" i="20"/>
  <c r="F537" i="20"/>
  <c r="J537" i="20"/>
  <c r="F517" i="20"/>
  <c r="J517" i="20"/>
  <c r="F436" i="20"/>
  <c r="J436" i="20"/>
  <c r="F420" i="20"/>
  <c r="J420" i="20"/>
  <c r="F412" i="20"/>
  <c r="J412" i="20"/>
  <c r="F404" i="20"/>
  <c r="J404" i="20"/>
  <c r="F392" i="20"/>
  <c r="J392" i="20"/>
  <c r="F372" i="20"/>
  <c r="J372" i="20"/>
  <c r="F177" i="20"/>
  <c r="J177" i="20"/>
  <c r="F161" i="20"/>
  <c r="J161" i="20"/>
  <c r="F157" i="20"/>
  <c r="J157" i="20"/>
  <c r="F141" i="20"/>
  <c r="J141" i="20"/>
  <c r="F97" i="20"/>
  <c r="J97" i="20"/>
  <c r="F660" i="20"/>
  <c r="J660" i="20"/>
  <c r="F590" i="20"/>
  <c r="J590" i="20"/>
  <c r="F578" i="20"/>
  <c r="J578" i="20"/>
  <c r="F558" i="20"/>
  <c r="J558" i="20"/>
  <c r="F514" i="20"/>
  <c r="J514" i="20"/>
  <c r="F458" i="20"/>
  <c r="J458" i="20"/>
  <c r="F434" i="20"/>
  <c r="J434" i="20"/>
  <c r="F398" i="20"/>
  <c r="J398" i="20"/>
  <c r="F390" i="20"/>
  <c r="J390" i="20"/>
  <c r="F382" i="20"/>
  <c r="J382" i="20"/>
  <c r="F374" i="20"/>
  <c r="J374" i="20"/>
  <c r="F366" i="20"/>
  <c r="J366" i="20"/>
  <c r="F358" i="20"/>
  <c r="J358" i="20"/>
  <c r="F350" i="20"/>
  <c r="J350" i="20"/>
  <c r="F35" i="20"/>
  <c r="J35" i="20"/>
  <c r="M23" i="29"/>
  <c r="M24" i="29"/>
  <c r="M25" i="29"/>
  <c r="M26" i="29"/>
  <c r="M27" i="29"/>
  <c r="M28" i="29"/>
  <c r="M29" i="29"/>
  <c r="M30" i="29"/>
  <c r="M31" i="29"/>
  <c r="M32" i="29"/>
  <c r="M33" i="29"/>
  <c r="M34" i="29"/>
  <c r="M35" i="29"/>
  <c r="M36" i="29"/>
  <c r="M37" i="29"/>
  <c r="M38" i="29"/>
  <c r="M39" i="29"/>
  <c r="M40" i="29"/>
  <c r="M41" i="29"/>
  <c r="M42" i="29"/>
  <c r="M43" i="29"/>
  <c r="M44" i="29"/>
  <c r="M45" i="29"/>
  <c r="M46" i="29"/>
  <c r="M47" i="29"/>
  <c r="M48" i="29"/>
  <c r="M49" i="29"/>
  <c r="M50" i="29"/>
  <c r="M51" i="29"/>
  <c r="M52" i="29"/>
  <c r="M53" i="29"/>
  <c r="M54" i="29"/>
  <c r="M8" i="29"/>
  <c r="M9" i="29"/>
  <c r="M10" i="29"/>
  <c r="M11" i="29"/>
  <c r="M12" i="29"/>
  <c r="M13" i="29"/>
  <c r="M14" i="29"/>
  <c r="M15" i="29"/>
  <c r="M16" i="29"/>
  <c r="M17" i="29"/>
  <c r="M18" i="29"/>
  <c r="M19" i="29"/>
  <c r="M55" i="29"/>
  <c r="M11" i="34"/>
  <c r="G9" i="34"/>
  <c r="H9" i="34"/>
  <c r="E7" i="33"/>
  <c r="F7" i="33"/>
  <c r="E6" i="33"/>
  <c r="G10" i="35"/>
  <c r="G11" i="35"/>
  <c r="I11" i="35"/>
  <c r="G12" i="35"/>
  <c r="G13" i="35"/>
  <c r="I13" i="35"/>
  <c r="H13" i="35"/>
  <c r="G14" i="35"/>
  <c r="G15" i="35"/>
  <c r="G16" i="35"/>
  <c r="I16" i="35"/>
  <c r="H16" i="35"/>
  <c r="G17" i="35"/>
  <c r="I17" i="35"/>
  <c r="H17" i="35"/>
  <c r="G18" i="35"/>
  <c r="I18" i="35"/>
  <c r="H18" i="35"/>
  <c r="G19" i="35"/>
  <c r="I19" i="35"/>
  <c r="H19" i="35"/>
  <c r="K19" i="35"/>
  <c r="G20" i="35"/>
  <c r="G21" i="35"/>
  <c r="G22" i="35"/>
  <c r="G23" i="35"/>
  <c r="G24" i="35"/>
  <c r="I24" i="35"/>
  <c r="H24" i="35"/>
  <c r="G25" i="35"/>
  <c r="G26" i="35"/>
  <c r="G27" i="35"/>
  <c r="G28" i="35"/>
  <c r="I28" i="35"/>
  <c r="H28" i="35"/>
  <c r="G29" i="35"/>
  <c r="G30" i="35"/>
  <c r="I30" i="35"/>
  <c r="H30" i="35"/>
  <c r="G31" i="35"/>
  <c r="G32" i="35"/>
  <c r="I32" i="35"/>
  <c r="H32" i="35"/>
  <c r="J32" i="35"/>
  <c r="G33" i="35"/>
  <c r="G34" i="35"/>
  <c r="G35" i="35"/>
  <c r="I35" i="35"/>
  <c r="H35" i="35"/>
  <c r="G36" i="35"/>
  <c r="I36" i="35"/>
  <c r="H36" i="35"/>
  <c r="L36" i="35"/>
  <c r="G37" i="35"/>
  <c r="I37" i="35"/>
  <c r="H37" i="35"/>
  <c r="G38" i="35"/>
  <c r="I38" i="35"/>
  <c r="H38" i="35"/>
  <c r="G39" i="35"/>
  <c r="I39" i="35"/>
  <c r="H39" i="35"/>
  <c r="J39" i="35"/>
  <c r="G40" i="35"/>
  <c r="G41" i="35"/>
  <c r="I41" i="35"/>
  <c r="G42" i="35"/>
  <c r="I42" i="35"/>
  <c r="G43" i="35"/>
  <c r="I43" i="35"/>
  <c r="H43" i="35"/>
  <c r="G44" i="35"/>
  <c r="G45" i="35"/>
  <c r="I45" i="35"/>
  <c r="H45" i="35"/>
  <c r="L45" i="35"/>
  <c r="G46" i="35"/>
  <c r="G47" i="35"/>
  <c r="G48" i="35"/>
  <c r="G49" i="35"/>
  <c r="G50" i="35"/>
  <c r="G51" i="35"/>
  <c r="G52" i="35"/>
  <c r="I52" i="35"/>
  <c r="H52" i="35"/>
  <c r="G53" i="35"/>
  <c r="G54" i="35"/>
  <c r="I54" i="35"/>
  <c r="H54" i="35"/>
  <c r="G55" i="35"/>
  <c r="G56" i="35"/>
  <c r="G57" i="35"/>
  <c r="G58" i="35"/>
  <c r="I58" i="35"/>
  <c r="H58" i="35"/>
  <c r="G59" i="35"/>
  <c r="G60" i="35"/>
  <c r="I60" i="35"/>
  <c r="H60" i="35"/>
  <c r="K60" i="35"/>
  <c r="G61" i="35"/>
  <c r="G62" i="35"/>
  <c r="G63" i="35"/>
  <c r="I63" i="35"/>
  <c r="H63" i="35"/>
  <c r="G64" i="35"/>
  <c r="I64" i="35"/>
  <c r="H64" i="35"/>
  <c r="J64" i="35"/>
  <c r="G65" i="35"/>
  <c r="G66" i="35"/>
  <c r="G67" i="35"/>
  <c r="G68" i="35"/>
  <c r="G69" i="35"/>
  <c r="G70" i="35"/>
  <c r="G71" i="35"/>
  <c r="G72" i="35"/>
  <c r="I72" i="35"/>
  <c r="H72" i="35"/>
  <c r="K72" i="35"/>
  <c r="G9" i="35"/>
  <c r="G11" i="34"/>
  <c r="H11" i="34"/>
  <c r="G12" i="34"/>
  <c r="H12" i="34"/>
  <c r="I12" i="34"/>
  <c r="J12" i="34"/>
  <c r="G15" i="34"/>
  <c r="H15" i="34"/>
  <c r="G16" i="34"/>
  <c r="H16" i="34"/>
  <c r="I16" i="34"/>
  <c r="G18" i="34"/>
  <c r="H18" i="34"/>
  <c r="G19" i="34"/>
  <c r="H19" i="34"/>
  <c r="I19" i="34"/>
  <c r="J19" i="34"/>
  <c r="G22" i="34"/>
  <c r="H22" i="34"/>
  <c r="G23" i="34"/>
  <c r="H23" i="34"/>
  <c r="I23" i="34"/>
  <c r="J23" i="34"/>
  <c r="G29" i="34"/>
  <c r="H29" i="34"/>
  <c r="I29" i="34"/>
  <c r="J29" i="34"/>
  <c r="G32" i="34"/>
  <c r="H32" i="34"/>
  <c r="G33" i="34"/>
  <c r="H33" i="34"/>
  <c r="I33" i="34"/>
  <c r="G37" i="34"/>
  <c r="H37" i="34"/>
  <c r="I37" i="34"/>
  <c r="J37" i="34"/>
  <c r="G38" i="34"/>
  <c r="H38" i="34"/>
  <c r="I38" i="34"/>
  <c r="G39" i="34"/>
  <c r="H39" i="34"/>
  <c r="I39" i="34"/>
  <c r="J39" i="34"/>
  <c r="G41" i="34"/>
  <c r="H41" i="34"/>
  <c r="I41" i="34"/>
  <c r="J41" i="34"/>
  <c r="G47" i="34"/>
  <c r="H47" i="34"/>
  <c r="I47" i="34"/>
  <c r="G48" i="34"/>
  <c r="H48" i="34"/>
  <c r="I48" i="34"/>
  <c r="J48" i="34"/>
  <c r="G50" i="34"/>
  <c r="H50" i="34"/>
  <c r="G55" i="34"/>
  <c r="H55" i="34"/>
  <c r="I55" i="34"/>
  <c r="G58" i="34"/>
  <c r="H58" i="34"/>
  <c r="G59" i="34"/>
  <c r="H59" i="34"/>
  <c r="I59" i="34"/>
  <c r="G61" i="34"/>
  <c r="H61" i="34"/>
  <c r="I61" i="34"/>
  <c r="G66" i="34"/>
  <c r="H66" i="34"/>
  <c r="I66" i="34"/>
  <c r="G67" i="34"/>
  <c r="H67" i="34"/>
  <c r="G69" i="34"/>
  <c r="H69" i="34"/>
  <c r="I69" i="34"/>
  <c r="J69" i="34"/>
  <c r="G70" i="34"/>
  <c r="H70" i="34"/>
  <c r="I70" i="34"/>
  <c r="G71" i="34"/>
  <c r="H71" i="34"/>
  <c r="I71" i="34"/>
  <c r="G10" i="34"/>
  <c r="G13" i="34"/>
  <c r="H13" i="34"/>
  <c r="I13" i="34"/>
  <c r="J13" i="34"/>
  <c r="G17" i="34"/>
  <c r="H17" i="34"/>
  <c r="I17" i="34"/>
  <c r="G20" i="34"/>
  <c r="H20" i="34"/>
  <c r="I20" i="34"/>
  <c r="J20" i="34"/>
  <c r="G21" i="34"/>
  <c r="H21" i="34"/>
  <c r="I21" i="34"/>
  <c r="G24" i="34"/>
  <c r="H24" i="34"/>
  <c r="I24" i="34"/>
  <c r="J24" i="34"/>
  <c r="G25" i="34"/>
  <c r="H25" i="34"/>
  <c r="I25" i="34"/>
  <c r="J25" i="34"/>
  <c r="G26" i="34"/>
  <c r="H26" i="34"/>
  <c r="G27" i="34"/>
  <c r="H27" i="34"/>
  <c r="I27" i="34"/>
  <c r="J27" i="34"/>
  <c r="G28" i="34"/>
  <c r="H28" i="34"/>
  <c r="I28" i="34"/>
  <c r="G30" i="34"/>
  <c r="H30" i="34"/>
  <c r="I30" i="34"/>
  <c r="J30" i="34"/>
  <c r="G31" i="34"/>
  <c r="H31" i="34"/>
  <c r="G34" i="34"/>
  <c r="H34" i="34"/>
  <c r="I34" i="34"/>
  <c r="J34" i="34"/>
  <c r="G35" i="34"/>
  <c r="H35" i="34"/>
  <c r="I35" i="34"/>
  <c r="J35" i="34"/>
  <c r="G36" i="34"/>
  <c r="H36" i="34"/>
  <c r="I36" i="34"/>
  <c r="J36" i="34"/>
  <c r="G40" i="34"/>
  <c r="H40" i="34"/>
  <c r="I40" i="34"/>
  <c r="J40" i="34"/>
  <c r="G43" i="34"/>
  <c r="H43" i="34"/>
  <c r="I43" i="34"/>
  <c r="J43" i="34"/>
  <c r="G44" i="34"/>
  <c r="H44" i="34"/>
  <c r="I44" i="34"/>
  <c r="J44" i="34"/>
  <c r="G45" i="34"/>
  <c r="H45" i="34"/>
  <c r="I45" i="34"/>
  <c r="G46" i="34"/>
  <c r="H46" i="34"/>
  <c r="I46" i="34"/>
  <c r="J47" i="34"/>
  <c r="G49" i="34"/>
  <c r="H49" i="34"/>
  <c r="I49" i="34"/>
  <c r="J49" i="34"/>
  <c r="G51" i="34"/>
  <c r="H51" i="34"/>
  <c r="G52" i="34"/>
  <c r="H52" i="34"/>
  <c r="I52" i="34"/>
  <c r="J52" i="34"/>
  <c r="G53" i="34"/>
  <c r="H53" i="34"/>
  <c r="I53" i="34"/>
  <c r="G56" i="34"/>
  <c r="H56" i="34"/>
  <c r="I56" i="34"/>
  <c r="J56" i="34"/>
  <c r="G57" i="34"/>
  <c r="H57" i="34"/>
  <c r="I57" i="34"/>
  <c r="J57" i="34"/>
  <c r="J59" i="34"/>
  <c r="G60" i="34"/>
  <c r="H60" i="34"/>
  <c r="I60" i="34"/>
  <c r="J60" i="34"/>
  <c r="G62" i="34"/>
  <c r="H62" i="34"/>
  <c r="G63" i="34"/>
  <c r="H63" i="34"/>
  <c r="I63" i="34"/>
  <c r="J63" i="34"/>
  <c r="G64" i="34"/>
  <c r="H64" i="34"/>
  <c r="I64" i="34"/>
  <c r="J64" i="34"/>
  <c r="G65" i="34"/>
  <c r="H65" i="34"/>
  <c r="I65" i="34"/>
  <c r="G68" i="34"/>
  <c r="H68" i="34"/>
  <c r="I68" i="34"/>
  <c r="J68" i="34"/>
  <c r="G72" i="34"/>
  <c r="H72" i="34"/>
  <c r="I72" i="34"/>
  <c r="J72" i="34"/>
  <c r="I15" i="35"/>
  <c r="I20" i="35"/>
  <c r="H20" i="35"/>
  <c r="I21" i="35"/>
  <c r="H21" i="35"/>
  <c r="J21" i="35"/>
  <c r="I22" i="35"/>
  <c r="I23" i="35"/>
  <c r="H23" i="35"/>
  <c r="I25" i="35"/>
  <c r="H25" i="35"/>
  <c r="L25" i="35"/>
  <c r="I26" i="35"/>
  <c r="H26" i="35"/>
  <c r="I27" i="35"/>
  <c r="H27" i="35"/>
  <c r="I29" i="35"/>
  <c r="H29" i="35"/>
  <c r="J29" i="35"/>
  <c r="I31" i="35"/>
  <c r="I33" i="35"/>
  <c r="H33" i="35"/>
  <c r="I34" i="35"/>
  <c r="H34" i="35"/>
  <c r="I40" i="35"/>
  <c r="H40" i="35"/>
  <c r="I44" i="35"/>
  <c r="H44" i="35"/>
  <c r="K45" i="35"/>
  <c r="I46" i="35"/>
  <c r="I47" i="35"/>
  <c r="H47" i="35"/>
  <c r="M47" i="35"/>
  <c r="I48" i="35"/>
  <c r="H48" i="35"/>
  <c r="L48" i="35"/>
  <c r="I49" i="35"/>
  <c r="H49" i="35"/>
  <c r="J49" i="35"/>
  <c r="I50" i="35"/>
  <c r="I51" i="35"/>
  <c r="H51" i="35"/>
  <c r="I53" i="35"/>
  <c r="H53" i="35"/>
  <c r="I55" i="35"/>
  <c r="H55" i="35"/>
  <c r="I56" i="35"/>
  <c r="H56" i="35"/>
  <c r="I57" i="35"/>
  <c r="H57" i="35"/>
  <c r="I59" i="35"/>
  <c r="H59" i="35"/>
  <c r="I61" i="35"/>
  <c r="H61" i="35"/>
  <c r="J61" i="35"/>
  <c r="I62" i="35"/>
  <c r="H62" i="35"/>
  <c r="K62" i="35"/>
  <c r="M62" i="35"/>
  <c r="I65" i="35"/>
  <c r="H65" i="35"/>
  <c r="K65" i="35"/>
  <c r="I66" i="35"/>
  <c r="I67" i="35"/>
  <c r="H67" i="35"/>
  <c r="I68" i="35"/>
  <c r="H68" i="35"/>
  <c r="I69" i="35"/>
  <c r="H69" i="35"/>
  <c r="J69" i="35"/>
  <c r="I70" i="35"/>
  <c r="H70" i="35"/>
  <c r="I71" i="35"/>
  <c r="H71" i="35"/>
  <c r="I14" i="35"/>
  <c r="I12" i="35"/>
  <c r="H12" i="35"/>
  <c r="L12" i="35"/>
  <c r="H22" i="35"/>
  <c r="H31" i="35"/>
  <c r="K31" i="35"/>
  <c r="H46" i="35"/>
  <c r="M46" i="35"/>
  <c r="H50" i="35"/>
  <c r="H66" i="35"/>
  <c r="L71" i="35"/>
  <c r="J11" i="34"/>
  <c r="I18" i="34"/>
  <c r="J18" i="34"/>
  <c r="I22" i="34"/>
  <c r="J22" i="34"/>
  <c r="I26" i="34"/>
  <c r="J26" i="34"/>
  <c r="I32" i="34"/>
  <c r="I51" i="34"/>
  <c r="J51" i="34"/>
  <c r="J65" i="34"/>
  <c r="I15" i="34"/>
  <c r="J15" i="34"/>
  <c r="J21" i="34"/>
  <c r="J28" i="34"/>
  <c r="I31" i="34"/>
  <c r="J31" i="34"/>
  <c r="J33" i="34"/>
  <c r="J38" i="34"/>
  <c r="J45" i="34"/>
  <c r="J46" i="34"/>
  <c r="I50" i="34"/>
  <c r="J50" i="34"/>
  <c r="J53" i="34"/>
  <c r="J55" i="34"/>
  <c r="I58" i="34"/>
  <c r="J58" i="34"/>
  <c r="J61" i="34"/>
  <c r="I62" i="34"/>
  <c r="J62" i="34"/>
  <c r="J66" i="34"/>
  <c r="I67" i="34"/>
  <c r="J67" i="34"/>
  <c r="J70" i="34"/>
  <c r="J71" i="34"/>
  <c r="K17" i="35"/>
  <c r="H41" i="35"/>
  <c r="K69" i="35"/>
  <c r="F73" i="35"/>
  <c r="F73" i="34"/>
  <c r="I9" i="35"/>
  <c r="F759" i="20"/>
  <c r="F755" i="20"/>
  <c r="F758" i="20"/>
  <c r="F757" i="20"/>
  <c r="F760" i="20"/>
  <c r="F761" i="20"/>
  <c r="F762" i="20"/>
  <c r="F763" i="20"/>
  <c r="F764" i="20"/>
  <c r="F765" i="20"/>
  <c r="F766" i="20"/>
  <c r="F767" i="20"/>
  <c r="F768" i="20"/>
  <c r="F769" i="20"/>
  <c r="F770" i="20"/>
  <c r="F771" i="20"/>
  <c r="F772" i="20"/>
  <c r="F773" i="20"/>
  <c r="F774" i="20"/>
  <c r="F775" i="20"/>
  <c r="F776" i="20"/>
  <c r="F777" i="20"/>
  <c r="F778" i="20"/>
  <c r="F779" i="20"/>
  <c r="F780" i="20"/>
  <c r="F781" i="20"/>
  <c r="F756" i="20"/>
  <c r="F744" i="20"/>
  <c r="J744" i="20"/>
  <c r="F745" i="20"/>
  <c r="F747" i="20"/>
  <c r="F748" i="20"/>
  <c r="J748" i="20"/>
  <c r="F749" i="20"/>
  <c r="F5" i="20"/>
  <c r="F6" i="20"/>
  <c r="F7" i="20"/>
  <c r="F8" i="20"/>
  <c r="F9" i="20"/>
  <c r="F10" i="20"/>
  <c r="F11" i="20"/>
  <c r="F12" i="20"/>
  <c r="F13" i="20"/>
  <c r="F14" i="20"/>
  <c r="F15" i="20"/>
  <c r="F16" i="20"/>
  <c r="F17" i="20"/>
  <c r="F18" i="20"/>
  <c r="F19" i="20"/>
  <c r="F20" i="20"/>
  <c r="F21" i="20"/>
  <c r="F22" i="20"/>
  <c r="F23" i="20"/>
  <c r="F24" i="20"/>
  <c r="F25" i="20"/>
  <c r="F26" i="20"/>
  <c r="F27" i="20"/>
  <c r="F28" i="20"/>
  <c r="F29" i="20"/>
  <c r="F30" i="20"/>
  <c r="F31" i="20"/>
  <c r="F32" i="20"/>
  <c r="F33" i="20"/>
  <c r="F34" i="20"/>
  <c r="F36" i="20"/>
  <c r="F37" i="20"/>
  <c r="F38" i="20"/>
  <c r="F39" i="20"/>
  <c r="F41" i="20"/>
  <c r="F42" i="20"/>
  <c r="F43" i="20"/>
  <c r="F44" i="20"/>
  <c r="F45" i="20"/>
  <c r="F46" i="20"/>
  <c r="F47" i="20"/>
  <c r="F48" i="20"/>
  <c r="F49" i="20"/>
  <c r="F50" i="20"/>
  <c r="F51" i="20"/>
  <c r="F52" i="20"/>
  <c r="F53" i="20"/>
  <c r="F54" i="20"/>
  <c r="F55" i="20"/>
  <c r="F56" i="20"/>
  <c r="F57" i="20"/>
  <c r="F58" i="20"/>
  <c r="F59" i="20"/>
  <c r="F60" i="20"/>
  <c r="F61" i="20"/>
  <c r="F62" i="20"/>
  <c r="F63" i="20"/>
  <c r="F64" i="20"/>
  <c r="F65" i="20"/>
  <c r="F66" i="20"/>
  <c r="F67" i="20"/>
  <c r="F68" i="20"/>
  <c r="F69" i="20"/>
  <c r="F70" i="20"/>
  <c r="F71" i="20"/>
  <c r="F72" i="20"/>
  <c r="F73" i="20"/>
  <c r="F74" i="20"/>
  <c r="F75" i="20"/>
  <c r="F76" i="20"/>
  <c r="F77" i="20"/>
  <c r="F78" i="20"/>
  <c r="F79" i="20"/>
  <c r="F80" i="20"/>
  <c r="F81" i="20"/>
  <c r="F82" i="20"/>
  <c r="F83" i="20"/>
  <c r="F84" i="20"/>
  <c r="F85" i="20"/>
  <c r="F86" i="20"/>
  <c r="F87" i="20"/>
  <c r="F88" i="20"/>
  <c r="F89" i="20"/>
  <c r="F90" i="20"/>
  <c r="F91" i="20"/>
  <c r="F92" i="20"/>
  <c r="F93" i="20"/>
  <c r="F94" i="20"/>
  <c r="F95" i="20"/>
  <c r="F96" i="20"/>
  <c r="F98" i="20"/>
  <c r="F99" i="20"/>
  <c r="F100" i="20"/>
  <c r="F101" i="20"/>
  <c r="F102" i="20"/>
  <c r="F103" i="20"/>
  <c r="F104" i="20"/>
  <c r="F105" i="20"/>
  <c r="F106" i="20"/>
  <c r="F107" i="20"/>
  <c r="F108" i="20"/>
  <c r="F109" i="20"/>
  <c r="F110" i="20"/>
  <c r="F111" i="20"/>
  <c r="F112" i="20"/>
  <c r="F113" i="20"/>
  <c r="F114" i="20"/>
  <c r="F115" i="20"/>
  <c r="F116" i="20"/>
  <c r="F117" i="20"/>
  <c r="F118" i="20"/>
  <c r="F119" i="20"/>
  <c r="F120" i="20"/>
  <c r="F121" i="20"/>
  <c r="F122" i="20"/>
  <c r="F123" i="20"/>
  <c r="F124" i="20"/>
  <c r="F125" i="20"/>
  <c r="F126" i="20"/>
  <c r="F127" i="20"/>
  <c r="F128" i="20"/>
  <c r="F129" i="20"/>
  <c r="F130" i="20"/>
  <c r="F131" i="20"/>
  <c r="F132" i="20"/>
  <c r="F133" i="20"/>
  <c r="F134" i="20"/>
  <c r="F135" i="20"/>
  <c r="F136" i="20"/>
  <c r="F137" i="20"/>
  <c r="F138" i="20"/>
  <c r="F139" i="20"/>
  <c r="F140" i="20"/>
  <c r="F142" i="20"/>
  <c r="F143" i="20"/>
  <c r="F144" i="20"/>
  <c r="F145" i="20"/>
  <c r="F146" i="20"/>
  <c r="F147" i="20"/>
  <c r="F148" i="20"/>
  <c r="F149" i="20"/>
  <c r="F150" i="20"/>
  <c r="F151" i="20"/>
  <c r="F152" i="20"/>
  <c r="F153" i="20"/>
  <c r="F154" i="20"/>
  <c r="F155" i="20"/>
  <c r="F156" i="20"/>
  <c r="F158" i="20"/>
  <c r="F159" i="20"/>
  <c r="F160" i="20"/>
  <c r="F162" i="20"/>
  <c r="F163" i="20"/>
  <c r="F164" i="20"/>
  <c r="F165" i="20"/>
  <c r="F166" i="20"/>
  <c r="F167" i="20"/>
  <c r="F168" i="20"/>
  <c r="F169" i="20"/>
  <c r="F170" i="20"/>
  <c r="F171" i="20"/>
  <c r="F172" i="20"/>
  <c r="F173" i="20"/>
  <c r="F174" i="20"/>
  <c r="F175" i="20"/>
  <c r="F176" i="20"/>
  <c r="F178" i="20"/>
  <c r="F179" i="20"/>
  <c r="F180" i="20"/>
  <c r="F181" i="20"/>
  <c r="F182" i="20"/>
  <c r="F183" i="20"/>
  <c r="F184" i="20"/>
  <c r="F185" i="20"/>
  <c r="F186" i="20"/>
  <c r="F187" i="20"/>
  <c r="F188" i="20"/>
  <c r="F189" i="20"/>
  <c r="F190" i="20"/>
  <c r="F191" i="20"/>
  <c r="F192" i="20"/>
  <c r="F193" i="20"/>
  <c r="F194" i="20"/>
  <c r="F195" i="20"/>
  <c r="F197" i="20"/>
  <c r="F198" i="20"/>
  <c r="F199" i="20"/>
  <c r="F200" i="20"/>
  <c r="F201" i="20"/>
  <c r="F203" i="20"/>
  <c r="F204" i="20"/>
  <c r="F205" i="20"/>
  <c r="F206" i="20"/>
  <c r="F207" i="20"/>
  <c r="F208" i="20"/>
  <c r="F209" i="20"/>
  <c r="F210" i="20"/>
  <c r="F211" i="20"/>
  <c r="F212" i="20"/>
  <c r="F213" i="20"/>
  <c r="F214" i="20"/>
  <c r="F215" i="20"/>
  <c r="F216" i="20"/>
  <c r="F217" i="20"/>
  <c r="F218" i="20"/>
  <c r="F219" i="20"/>
  <c r="F220" i="20"/>
  <c r="F221" i="20"/>
  <c r="F222" i="20"/>
  <c r="F223" i="20"/>
  <c r="F224" i="20"/>
  <c r="F225" i="20"/>
  <c r="F226" i="20"/>
  <c r="F227" i="20"/>
  <c r="F228" i="20"/>
  <c r="F229" i="20"/>
  <c r="F230" i="20"/>
  <c r="F231" i="20"/>
  <c r="F232" i="20"/>
  <c r="F233" i="20"/>
  <c r="F235" i="20"/>
  <c r="F236" i="20"/>
  <c r="F237" i="20"/>
  <c r="F238" i="20"/>
  <c r="F239" i="20"/>
  <c r="F240" i="20"/>
  <c r="F241" i="20"/>
  <c r="F243" i="20"/>
  <c r="F244" i="20"/>
  <c r="F245" i="20"/>
  <c r="F246" i="20"/>
  <c r="F247" i="20"/>
  <c r="F248" i="20"/>
  <c r="F249" i="20"/>
  <c r="F250" i="20"/>
  <c r="F251" i="20"/>
  <c r="F252" i="20"/>
  <c r="F253" i="20"/>
  <c r="F254" i="20"/>
  <c r="F255" i="20"/>
  <c r="F256" i="20"/>
  <c r="F257" i="20"/>
  <c r="F258" i="20"/>
  <c r="F259" i="20"/>
  <c r="F261" i="20"/>
  <c r="F262" i="20"/>
  <c r="F263" i="20"/>
  <c r="F264" i="20"/>
  <c r="J264" i="20"/>
  <c r="F265" i="20"/>
  <c r="F266" i="20"/>
  <c r="F267" i="20"/>
  <c r="F268" i="20"/>
  <c r="J268" i="20"/>
  <c r="F269" i="20"/>
  <c r="F270" i="20"/>
  <c r="F271" i="20"/>
  <c r="F272" i="20"/>
  <c r="F273" i="20"/>
  <c r="F274" i="20"/>
  <c r="F275" i="20"/>
  <c r="F276" i="20"/>
  <c r="F277" i="20"/>
  <c r="F278" i="20"/>
  <c r="F279" i="20"/>
  <c r="F280" i="20"/>
  <c r="F281" i="20"/>
  <c r="F282" i="20"/>
  <c r="F283" i="20"/>
  <c r="F284" i="20"/>
  <c r="F285" i="20"/>
  <c r="F286" i="20"/>
  <c r="F287" i="20"/>
  <c r="F288" i="20"/>
  <c r="F289" i="20"/>
  <c r="F290" i="20"/>
  <c r="F291" i="20"/>
  <c r="F292" i="20"/>
  <c r="F293" i="20"/>
  <c r="F294" i="20"/>
  <c r="F295" i="20"/>
  <c r="F296" i="20"/>
  <c r="F297" i="20"/>
  <c r="F298" i="20"/>
  <c r="F299" i="20"/>
  <c r="F300" i="20"/>
  <c r="F301" i="20"/>
  <c r="F302" i="20"/>
  <c r="F303" i="20"/>
  <c r="F304" i="20"/>
  <c r="F305" i="20"/>
  <c r="F308" i="20"/>
  <c r="F309" i="20"/>
  <c r="F310" i="20"/>
  <c r="F311" i="20"/>
  <c r="F312" i="20"/>
  <c r="F313" i="20"/>
  <c r="F314" i="20"/>
  <c r="F315" i="20"/>
  <c r="F316" i="20"/>
  <c r="F317" i="20"/>
  <c r="F318" i="20"/>
  <c r="F319" i="20"/>
  <c r="F320" i="20"/>
  <c r="F321" i="20"/>
  <c r="F322" i="20"/>
  <c r="F323" i="20"/>
  <c r="F324" i="20"/>
  <c r="F325" i="20"/>
  <c r="F326" i="20"/>
  <c r="F329" i="20"/>
  <c r="F330" i="20"/>
  <c r="F331" i="20"/>
  <c r="F332" i="20"/>
  <c r="F333" i="20"/>
  <c r="F334" i="20"/>
  <c r="F335" i="20"/>
  <c r="F336" i="20"/>
  <c r="F337" i="20"/>
  <c r="F338" i="20"/>
  <c r="F339" i="20"/>
  <c r="F340" i="20"/>
  <c r="F341" i="20"/>
  <c r="F342" i="20"/>
  <c r="F343" i="20"/>
  <c r="F344" i="20"/>
  <c r="F347" i="20"/>
  <c r="F348" i="20"/>
  <c r="F349" i="20"/>
  <c r="F351" i="20"/>
  <c r="F353" i="20"/>
  <c r="F354" i="20"/>
  <c r="F355" i="20"/>
  <c r="F356" i="20"/>
  <c r="F357" i="20"/>
  <c r="F359" i="20"/>
  <c r="F360" i="20"/>
  <c r="F361" i="20"/>
  <c r="F362" i="20"/>
  <c r="F364" i="20"/>
  <c r="F365" i="20"/>
  <c r="F367" i="20"/>
  <c r="F368" i="20"/>
  <c r="F369" i="20"/>
  <c r="F370" i="20"/>
  <c r="F371" i="20"/>
  <c r="F373" i="20"/>
  <c r="F375" i="20"/>
  <c r="F376" i="20"/>
  <c r="F377" i="20"/>
  <c r="F378" i="20"/>
  <c r="F379" i="20"/>
  <c r="F380" i="20"/>
  <c r="F381" i="20"/>
  <c r="F383" i="20"/>
  <c r="F384" i="20"/>
  <c r="F385" i="20"/>
  <c r="F386" i="20"/>
  <c r="F387" i="20"/>
  <c r="F388" i="20"/>
  <c r="F389" i="20"/>
  <c r="F391" i="20"/>
  <c r="F393" i="20"/>
  <c r="F394" i="20"/>
  <c r="F396" i="20"/>
  <c r="F397" i="20"/>
  <c r="F399" i="20"/>
  <c r="F400" i="20"/>
  <c r="F401" i="20"/>
  <c r="F402" i="20"/>
  <c r="F403" i="20"/>
  <c r="F405" i="20"/>
  <c r="F406" i="20"/>
  <c r="F407" i="20"/>
  <c r="F408" i="20"/>
  <c r="F409" i="20"/>
  <c r="F410" i="20"/>
  <c r="F411" i="20"/>
  <c r="F413" i="20"/>
  <c r="F414" i="20"/>
  <c r="F415" i="20"/>
  <c r="F416" i="20"/>
  <c r="F417" i="20"/>
  <c r="F418" i="20"/>
  <c r="F419" i="20"/>
  <c r="F421" i="20"/>
  <c r="F422" i="20"/>
  <c r="F423" i="20"/>
  <c r="F424" i="20"/>
  <c r="F425" i="20"/>
  <c r="F426" i="20"/>
  <c r="F428" i="20"/>
  <c r="F429" i="20"/>
  <c r="F430" i="20"/>
  <c r="F431" i="20"/>
  <c r="F432" i="20"/>
  <c r="F433" i="20"/>
  <c r="F435" i="20"/>
  <c r="F437" i="20"/>
  <c r="F438" i="20"/>
  <c r="F439" i="20"/>
  <c r="F440" i="20"/>
  <c r="F441" i="20"/>
  <c r="F442" i="20"/>
  <c r="F443" i="20"/>
  <c r="F444" i="20"/>
  <c r="F445" i="20"/>
  <c r="F446" i="20"/>
  <c r="F447" i="20"/>
  <c r="F448" i="20"/>
  <c r="F449" i="20"/>
  <c r="F450" i="20"/>
  <c r="F451" i="20"/>
  <c r="F452" i="20"/>
  <c r="F453" i="20"/>
  <c r="F454" i="20"/>
  <c r="F455" i="20"/>
  <c r="F456" i="20"/>
  <c r="F457" i="20"/>
  <c r="F459" i="20"/>
  <c r="F460" i="20"/>
  <c r="F461" i="20"/>
  <c r="F462" i="20"/>
  <c r="F463" i="20"/>
  <c r="F464" i="20"/>
  <c r="F465" i="20"/>
  <c r="F466" i="20"/>
  <c r="F467" i="20"/>
  <c r="F468" i="20"/>
  <c r="F469" i="20"/>
  <c r="F471" i="20"/>
  <c r="F472" i="20"/>
  <c r="F473" i="20"/>
  <c r="F474" i="20"/>
  <c r="F475" i="20"/>
  <c r="F476" i="20"/>
  <c r="F477" i="20"/>
  <c r="F478" i="20"/>
  <c r="F479" i="20"/>
  <c r="F480" i="20"/>
  <c r="F481" i="20"/>
  <c r="F482" i="20"/>
  <c r="F483" i="20"/>
  <c r="F484" i="20"/>
  <c r="F485" i="20"/>
  <c r="F486" i="20"/>
  <c r="F487" i="20"/>
  <c r="F488" i="20"/>
  <c r="F489" i="20"/>
  <c r="F490" i="20"/>
  <c r="F491" i="20"/>
  <c r="F492" i="20"/>
  <c r="F494" i="20"/>
  <c r="F495" i="20"/>
  <c r="F497" i="20"/>
  <c r="F498" i="20"/>
  <c r="F499" i="20"/>
  <c r="F500" i="20"/>
  <c r="F501" i="20"/>
  <c r="F502" i="20"/>
  <c r="F503" i="20"/>
  <c r="F504" i="20"/>
  <c r="F505" i="20"/>
  <c r="F506" i="20"/>
  <c r="F507" i="20"/>
  <c r="F508" i="20"/>
  <c r="F509" i="20"/>
  <c r="F510" i="20"/>
  <c r="F511" i="20"/>
  <c r="F512" i="20"/>
  <c r="F513" i="20"/>
  <c r="F515" i="20"/>
  <c r="F516" i="20"/>
  <c r="F518" i="20"/>
  <c r="F519" i="20"/>
  <c r="F520" i="20"/>
  <c r="F521" i="20"/>
  <c r="F522" i="20"/>
  <c r="F523" i="20"/>
  <c r="F524" i="20"/>
  <c r="F525" i="20"/>
  <c r="F526" i="20"/>
  <c r="F527" i="20"/>
  <c r="F528" i="20"/>
  <c r="F529" i="20"/>
  <c r="F530" i="20"/>
  <c r="F531" i="20"/>
  <c r="F532" i="20"/>
  <c r="F533" i="20"/>
  <c r="F534" i="20"/>
  <c r="F535" i="20"/>
  <c r="F536" i="20"/>
  <c r="F538" i="20"/>
  <c r="F539" i="20"/>
  <c r="F540" i="20"/>
  <c r="F541" i="20"/>
  <c r="F542" i="20"/>
  <c r="F543" i="20"/>
  <c r="F544" i="20"/>
  <c r="F545" i="20"/>
  <c r="F546" i="20"/>
  <c r="F547" i="20"/>
  <c r="F548" i="20"/>
  <c r="F549" i="20"/>
  <c r="F550" i="20"/>
  <c r="F551" i="20"/>
  <c r="F552" i="20"/>
  <c r="F553" i="20"/>
  <c r="F554" i="20"/>
  <c r="F555" i="20"/>
  <c r="F556" i="20"/>
  <c r="F557" i="20"/>
  <c r="F559" i="20"/>
  <c r="F560" i="20"/>
  <c r="F561" i="20"/>
  <c r="F562" i="20"/>
  <c r="F563" i="20"/>
  <c r="F564" i="20"/>
  <c r="F565" i="20"/>
  <c r="F566" i="20"/>
  <c r="F567" i="20"/>
  <c r="F568" i="20"/>
  <c r="F569" i="20"/>
  <c r="F570" i="20"/>
  <c r="F571" i="20"/>
  <c r="F572" i="20"/>
  <c r="F573" i="20"/>
  <c r="F574" i="20"/>
  <c r="F575" i="20"/>
  <c r="F576" i="20"/>
  <c r="F577" i="20"/>
  <c r="F579" i="20"/>
  <c r="F582" i="20"/>
  <c r="F583" i="20"/>
  <c r="F584" i="20"/>
  <c r="F585" i="20"/>
  <c r="F586" i="20"/>
  <c r="F587" i="20"/>
  <c r="F588" i="20"/>
  <c r="F589" i="20"/>
  <c r="F591" i="20"/>
  <c r="F592" i="20"/>
  <c r="F593" i="20"/>
  <c r="F594" i="20"/>
  <c r="F595" i="20"/>
  <c r="F596" i="20"/>
  <c r="F597" i="20"/>
  <c r="F598" i="20"/>
  <c r="F599" i="20"/>
  <c r="F600" i="20"/>
  <c r="F602" i="20"/>
  <c r="F603" i="20"/>
  <c r="F604" i="20"/>
  <c r="F605" i="20"/>
  <c r="F606" i="20"/>
  <c r="F607" i="20"/>
  <c r="F609" i="20"/>
  <c r="F610" i="20"/>
  <c r="F611" i="20"/>
  <c r="F613" i="20"/>
  <c r="F614" i="20"/>
  <c r="F615" i="20"/>
  <c r="F616" i="20"/>
  <c r="F617" i="20"/>
  <c r="F618" i="20"/>
  <c r="F619" i="20"/>
  <c r="F620" i="20"/>
  <c r="F621" i="20"/>
  <c r="F622" i="20"/>
  <c r="F623" i="20"/>
  <c r="F624" i="20"/>
  <c r="F625" i="20"/>
  <c r="F626" i="20"/>
  <c r="F627" i="20"/>
  <c r="F630" i="20"/>
  <c r="F631" i="20"/>
  <c r="F632" i="20"/>
  <c r="F633" i="20"/>
  <c r="F634" i="20"/>
  <c r="F635" i="20"/>
  <c r="F636" i="20"/>
  <c r="F637" i="20"/>
  <c r="F638" i="20"/>
  <c r="F639" i="20"/>
  <c r="F640" i="20"/>
  <c r="F641" i="20"/>
  <c r="F642" i="20"/>
  <c r="F643" i="20"/>
  <c r="F644" i="20"/>
  <c r="F645" i="20"/>
  <c r="F647" i="20"/>
  <c r="F648" i="20"/>
  <c r="F649" i="20"/>
  <c r="F650" i="20"/>
  <c r="F651" i="20"/>
  <c r="F652" i="20"/>
  <c r="F653" i="20"/>
  <c r="F654" i="20"/>
  <c r="F655" i="20"/>
  <c r="F657" i="20"/>
  <c r="F658" i="20"/>
  <c r="F659" i="20"/>
  <c r="F661" i="20"/>
  <c r="F662" i="20"/>
  <c r="F663" i="20"/>
  <c r="F664" i="20"/>
  <c r="F665" i="20"/>
  <c r="F666" i="20"/>
  <c r="F667" i="20"/>
  <c r="F668" i="20"/>
  <c r="F669" i="20"/>
  <c r="F670" i="20"/>
  <c r="F671" i="20"/>
  <c r="F672" i="20"/>
  <c r="F673" i="20"/>
  <c r="F674" i="20"/>
  <c r="F675" i="20"/>
  <c r="F676" i="20"/>
  <c r="F677" i="20"/>
  <c r="F678" i="20"/>
  <c r="F679" i="20"/>
  <c r="F680" i="20"/>
  <c r="F681" i="20"/>
  <c r="F682" i="20"/>
  <c r="F683" i="20"/>
  <c r="F684" i="20"/>
  <c r="F685" i="20"/>
  <c r="F686" i="20"/>
  <c r="F687" i="20"/>
  <c r="F688" i="20"/>
  <c r="F689" i="20"/>
  <c r="F690" i="20"/>
  <c r="F691" i="20"/>
  <c r="F692" i="20"/>
  <c r="F693" i="20"/>
  <c r="F695" i="20"/>
  <c r="F696" i="20"/>
  <c r="F697" i="20"/>
  <c r="F698" i="20"/>
  <c r="F699" i="20"/>
  <c r="F700" i="20"/>
  <c r="F701" i="20"/>
  <c r="F702" i="20"/>
  <c r="F703" i="20"/>
  <c r="F704" i="20"/>
  <c r="F705" i="20"/>
  <c r="F706" i="20"/>
  <c r="F707" i="20"/>
  <c r="F708" i="20"/>
  <c r="F709" i="20"/>
  <c r="F710" i="20"/>
  <c r="F711" i="20"/>
  <c r="F712" i="20"/>
  <c r="F713" i="20"/>
  <c r="F714" i="20"/>
  <c r="F715" i="20"/>
  <c r="F716" i="20"/>
  <c r="F717" i="20"/>
  <c r="F718" i="20"/>
  <c r="F719" i="20"/>
  <c r="F720" i="20"/>
  <c r="J720" i="20"/>
  <c r="F721" i="20"/>
  <c r="F723" i="20"/>
  <c r="F724" i="20"/>
  <c r="F725" i="20"/>
  <c r="F726" i="20"/>
  <c r="F727" i="20"/>
  <c r="F728" i="20"/>
  <c r="F729" i="20"/>
  <c r="F730" i="20"/>
  <c r="F731" i="20"/>
  <c r="F732" i="20"/>
  <c r="F733" i="20"/>
  <c r="F734" i="20"/>
  <c r="F735" i="20"/>
  <c r="F736" i="20"/>
  <c r="F737" i="20"/>
  <c r="F738" i="20"/>
  <c r="F739" i="20"/>
  <c r="F740" i="20"/>
  <c r="F741" i="20"/>
  <c r="F742" i="20"/>
  <c r="F4" i="20"/>
  <c r="E8" i="33"/>
  <c r="F8" i="33"/>
  <c r="F6" i="33"/>
  <c r="F9" i="33"/>
  <c r="F11" i="33"/>
  <c r="F12" i="33"/>
  <c r="F13" i="33"/>
  <c r="F14" i="33"/>
  <c r="F15" i="33"/>
  <c r="F16" i="33"/>
  <c r="F17" i="33"/>
  <c r="F18" i="33"/>
  <c r="F19" i="33"/>
  <c r="F20" i="33"/>
  <c r="F22" i="33"/>
  <c r="F23" i="33"/>
  <c r="F24" i="33"/>
  <c r="C25" i="23"/>
  <c r="C17" i="23"/>
  <c r="F10" i="32"/>
  <c r="F9" i="32"/>
  <c r="F11" i="32"/>
  <c r="F12" i="32"/>
  <c r="C26" i="23"/>
  <c r="F12" i="36"/>
  <c r="F11" i="36"/>
  <c r="F10" i="36"/>
  <c r="F9" i="36"/>
  <c r="F8" i="36"/>
  <c r="F7" i="36"/>
  <c r="F6" i="36"/>
  <c r="F5" i="36"/>
  <c r="F13" i="36"/>
  <c r="C21" i="23"/>
  <c r="G107" i="28"/>
  <c r="I99" i="28"/>
  <c r="I100" i="28"/>
  <c r="I7" i="28"/>
  <c r="I8" i="28"/>
  <c r="I9" i="28"/>
  <c r="I10" i="28"/>
  <c r="I11" i="28"/>
  <c r="I12" i="28"/>
  <c r="I13" i="28"/>
  <c r="I14" i="28"/>
  <c r="I15" i="28"/>
  <c r="I18" i="28"/>
  <c r="I19" i="28"/>
  <c r="I20" i="28"/>
  <c r="I21" i="28"/>
  <c r="I22" i="28"/>
  <c r="I23" i="28"/>
  <c r="I24" i="28"/>
  <c r="I25" i="28"/>
  <c r="I26" i="28"/>
  <c r="I27" i="28"/>
  <c r="I28" i="28"/>
  <c r="I29" i="28"/>
  <c r="I30" i="28"/>
  <c r="I31" i="28"/>
  <c r="I32" i="28"/>
  <c r="I33" i="28"/>
  <c r="I34" i="28"/>
  <c r="I35" i="28"/>
  <c r="I36" i="28"/>
  <c r="I37" i="28"/>
  <c r="I38" i="28"/>
  <c r="I39" i="28"/>
  <c r="I40" i="28"/>
  <c r="I41" i="28"/>
  <c r="I42" i="28"/>
  <c r="I43" i="28"/>
  <c r="I44" i="28"/>
  <c r="I45" i="28"/>
  <c r="I46" i="28"/>
  <c r="I47" i="28"/>
  <c r="I48" i="28"/>
  <c r="I49" i="28"/>
  <c r="I50" i="28"/>
  <c r="I51" i="28"/>
  <c r="I54" i="28"/>
  <c r="I55" i="28"/>
  <c r="I56" i="28"/>
  <c r="I57" i="28"/>
  <c r="I58" i="28"/>
  <c r="I59" i="28"/>
  <c r="I60" i="28"/>
  <c r="I61" i="28"/>
  <c r="I62" i="28"/>
  <c r="I65" i="28"/>
  <c r="I66" i="28"/>
  <c r="I67" i="28"/>
  <c r="I68" i="28"/>
  <c r="I69" i="28"/>
  <c r="I70" i="28"/>
  <c r="I71" i="28"/>
  <c r="I72" i="28"/>
  <c r="I75" i="28"/>
  <c r="I76" i="28"/>
  <c r="I77" i="28"/>
  <c r="I78" i="28"/>
  <c r="I79" i="28"/>
  <c r="I80" i="28"/>
  <c r="I81" i="28"/>
  <c r="I82" i="28"/>
  <c r="I83" i="28"/>
  <c r="I84" i="28"/>
  <c r="I85" i="28"/>
  <c r="I86" i="28"/>
  <c r="I87" i="28"/>
  <c r="I88" i="28"/>
  <c r="I89" i="28"/>
  <c r="I90" i="28"/>
  <c r="I91" i="28"/>
  <c r="I92" i="28"/>
  <c r="I93" i="28"/>
  <c r="I6" i="28"/>
  <c r="K70" i="35"/>
  <c r="M22" i="35"/>
  <c r="J18" i="35"/>
  <c r="L18" i="35"/>
  <c r="J12" i="35"/>
  <c r="J35" i="35"/>
  <c r="M27" i="35"/>
  <c r="K27" i="35"/>
  <c r="L62" i="35"/>
  <c r="L50" i="35"/>
  <c r="J26" i="35"/>
  <c r="L44" i="35"/>
  <c r="J28" i="35"/>
  <c r="L38" i="35"/>
  <c r="J41" i="35"/>
  <c r="L41" i="35"/>
  <c r="K37" i="35"/>
  <c r="L29" i="35"/>
  <c r="K25" i="35"/>
  <c r="J17" i="35"/>
  <c r="L17" i="35"/>
  <c r="M17" i="35"/>
  <c r="N17" i="35"/>
  <c r="L46" i="35"/>
  <c r="K49" i="35"/>
  <c r="L19" i="35"/>
  <c r="K56" i="35"/>
  <c r="L56" i="35"/>
  <c r="K44" i="35"/>
  <c r="K20" i="35"/>
  <c r="M70" i="35"/>
  <c r="M66" i="35"/>
  <c r="K46" i="35"/>
  <c r="K39" i="35"/>
  <c r="K35" i="35"/>
  <c r="J27" i="35"/>
  <c r="L27" i="35"/>
  <c r="N27" i="35"/>
  <c r="J46" i="35"/>
  <c r="N46" i="35"/>
  <c r="M69" i="35"/>
  <c r="L20" i="35"/>
  <c r="L65" i="35"/>
  <c r="K53" i="35"/>
  <c r="J45" i="35"/>
  <c r="M45" i="35"/>
  <c r="N45" i="35"/>
  <c r="K21" i="35"/>
  <c r="L21" i="35"/>
  <c r="M21" i="35"/>
  <c r="M72" i="35"/>
  <c r="L72" i="35"/>
  <c r="J72" i="35"/>
  <c r="N72" i="35"/>
  <c r="J68" i="35"/>
  <c r="M64" i="35"/>
  <c r="L64" i="35"/>
  <c r="K64" i="35"/>
  <c r="M52" i="35"/>
  <c r="J52" i="35"/>
  <c r="M48" i="35"/>
  <c r="K48" i="35"/>
  <c r="J48" i="35"/>
  <c r="M36" i="35"/>
  <c r="J36" i="35"/>
  <c r="K36" i="35"/>
  <c r="K24" i="35"/>
  <c r="K16" i="35"/>
  <c r="L59" i="35"/>
  <c r="K59" i="35"/>
  <c r="J59" i="35"/>
  <c r="M59" i="35"/>
  <c r="N59" i="35"/>
  <c r="J51" i="35"/>
  <c r="M51" i="35"/>
  <c r="K51" i="35"/>
  <c r="L51" i="35"/>
  <c r="K71" i="35"/>
  <c r="M53" i="35"/>
  <c r="M19" i="35"/>
  <c r="L69" i="35"/>
  <c r="N69" i="35"/>
  <c r="J19" i="35"/>
  <c r="J70" i="35"/>
  <c r="L70" i="35"/>
  <c r="N70" i="35"/>
  <c r="K12" i="35"/>
  <c r="M12" i="35"/>
  <c r="K55" i="35"/>
  <c r="J40" i="35"/>
  <c r="L28" i="35"/>
  <c r="J62" i="35"/>
  <c r="N62" i="35"/>
  <c r="J37" i="35"/>
  <c r="J25" i="35"/>
  <c r="M25" i="35"/>
  <c r="M35" i="35"/>
  <c r="L35" i="35"/>
  <c r="H11" i="35"/>
  <c r="K11" i="35"/>
  <c r="L40" i="35"/>
  <c r="M67" i="35"/>
  <c r="J67" i="35"/>
  <c r="M61" i="35"/>
  <c r="M29" i="35"/>
  <c r="K29" i="35"/>
  <c r="N29" i="35"/>
  <c r="K38" i="35"/>
  <c r="J38" i="35"/>
  <c r="M38" i="35"/>
  <c r="N38" i="35"/>
  <c r="M18" i="35"/>
  <c r="K18" i="35"/>
  <c r="N18" i="35"/>
  <c r="L47" i="35"/>
  <c r="I9" i="34"/>
  <c r="H10" i="34"/>
  <c r="I10" i="34"/>
  <c r="I73" i="34"/>
  <c r="M11" i="35"/>
  <c r="L11" i="35"/>
  <c r="J11" i="35"/>
  <c r="N11" i="35"/>
  <c r="N25" i="35"/>
  <c r="N19" i="35"/>
  <c r="M58" i="35"/>
  <c r="L58" i="35"/>
  <c r="J58" i="35"/>
  <c r="K58" i="35"/>
  <c r="K54" i="35"/>
  <c r="M54" i="35"/>
  <c r="L54" i="35"/>
  <c r="J54" i="35"/>
  <c r="L39" i="35"/>
  <c r="M39" i="35"/>
  <c r="N39" i="35"/>
  <c r="J30" i="35"/>
  <c r="K30" i="35"/>
  <c r="M30" i="35"/>
  <c r="L30" i="35"/>
  <c r="J13" i="35"/>
  <c r="M13" i="35"/>
  <c r="K13" i="35"/>
  <c r="L13" i="35"/>
  <c r="I109" i="28"/>
  <c r="C23" i="23"/>
  <c r="N12" i="35"/>
  <c r="J33" i="35"/>
  <c r="K33" i="35"/>
  <c r="L33" i="35"/>
  <c r="M33" i="35"/>
  <c r="N33" i="35"/>
  <c r="K43" i="35"/>
  <c r="L43" i="35"/>
  <c r="M43" i="35"/>
  <c r="I10" i="35"/>
  <c r="H10" i="35"/>
  <c r="G73" i="35"/>
  <c r="K47" i="35"/>
  <c r="J47" i="35"/>
  <c r="H9" i="35"/>
  <c r="I73" i="35"/>
  <c r="K50" i="35"/>
  <c r="J50" i="35"/>
  <c r="M50" i="35"/>
  <c r="M71" i="35"/>
  <c r="J71" i="35"/>
  <c r="N71" i="35"/>
  <c r="K67" i="35"/>
  <c r="L67" i="35"/>
  <c r="J56" i="35"/>
  <c r="M56" i="35"/>
  <c r="M40" i="35"/>
  <c r="K40" i="35"/>
  <c r="N40" i="35"/>
  <c r="K26" i="35"/>
  <c r="L26" i="35"/>
  <c r="M26" i="35"/>
  <c r="J20" i="35"/>
  <c r="M20" i="35"/>
  <c r="J42" i="34"/>
  <c r="D73" i="34"/>
  <c r="L68" i="35"/>
  <c r="M68" i="35"/>
  <c r="M57" i="35"/>
  <c r="L57" i="35"/>
  <c r="M23" i="35"/>
  <c r="L23" i="35"/>
  <c r="J16" i="35"/>
  <c r="M16" i="35"/>
  <c r="N67" i="35"/>
  <c r="N51" i="35"/>
  <c r="J57" i="35"/>
  <c r="M31" i="35"/>
  <c r="K61" i="35"/>
  <c r="L61" i="35"/>
  <c r="N61" i="35"/>
  <c r="K23" i="35"/>
  <c r="N35" i="35"/>
  <c r="D73" i="35"/>
  <c r="M41" i="35"/>
  <c r="K41" i="35"/>
  <c r="N41" i="35"/>
  <c r="K22" i="35"/>
  <c r="J22" i="35"/>
  <c r="L22" i="35"/>
  <c r="L53" i="35"/>
  <c r="J53" i="35"/>
  <c r="M49" i="35"/>
  <c r="L49" i="35"/>
  <c r="N49" i="35"/>
  <c r="L34" i="35"/>
  <c r="M34" i="35"/>
  <c r="K34" i="35"/>
  <c r="J34" i="35"/>
  <c r="N21" i="35"/>
  <c r="G73" i="34"/>
  <c r="K52" i="35"/>
  <c r="L52" i="35"/>
  <c r="N52" i="35"/>
  <c r="L37" i="35"/>
  <c r="M37" i="35"/>
  <c r="N37" i="35"/>
  <c r="M28" i="35"/>
  <c r="K28" i="35"/>
  <c r="N28" i="35"/>
  <c r="J24" i="35"/>
  <c r="L24" i="35"/>
  <c r="M24" i="35"/>
  <c r="N24" i="35"/>
  <c r="J65" i="35"/>
  <c r="M65" i="35"/>
  <c r="L63" i="35"/>
  <c r="K63" i="35"/>
  <c r="M60" i="35"/>
  <c r="J60" i="35"/>
  <c r="L60" i="35"/>
  <c r="N60" i="35"/>
  <c r="M32" i="35"/>
  <c r="L32" i="35"/>
  <c r="M63" i="35"/>
  <c r="J23" i="35"/>
  <c r="N23" i="35"/>
  <c r="J31" i="35"/>
  <c r="J43" i="35"/>
  <c r="L16" i="35"/>
  <c r="K32" i="35"/>
  <c r="N32" i="35"/>
  <c r="N48" i="35"/>
  <c r="K68" i="35"/>
  <c r="N68" i="35"/>
  <c r="K57" i="35"/>
  <c r="L31" i="35"/>
  <c r="J63" i="35"/>
  <c r="K66" i="35"/>
  <c r="L66" i="35"/>
  <c r="J66" i="35"/>
  <c r="J55" i="35"/>
  <c r="M55" i="35"/>
  <c r="L55" i="35"/>
  <c r="M44" i="35"/>
  <c r="J44" i="35"/>
  <c r="N44" i="35"/>
  <c r="H15" i="35"/>
  <c r="N64" i="35"/>
  <c r="H42" i="35"/>
  <c r="N36" i="35"/>
  <c r="N43" i="35"/>
  <c r="N34" i="35"/>
  <c r="N26" i="35"/>
  <c r="N56" i="35"/>
  <c r="N54" i="35"/>
  <c r="M15" i="35"/>
  <c r="K15" i="35"/>
  <c r="J15" i="35"/>
  <c r="L15" i="35"/>
  <c r="N15" i="35"/>
  <c r="N65" i="35"/>
  <c r="N16" i="35"/>
  <c r="N55" i="35"/>
  <c r="J42" i="35"/>
  <c r="M42" i="35"/>
  <c r="L42" i="35"/>
  <c r="K42" i="35"/>
  <c r="N66" i="35"/>
  <c r="N63" i="35"/>
  <c r="N22" i="35"/>
  <c r="N57" i="35"/>
  <c r="N20" i="35"/>
  <c r="L9" i="35"/>
  <c r="H73" i="35"/>
  <c r="J9" i="35"/>
  <c r="K9" i="35"/>
  <c r="K10" i="35"/>
  <c r="K73" i="35"/>
  <c r="M9" i="35"/>
  <c r="L10" i="35"/>
  <c r="M10" i="35"/>
  <c r="J10" i="35"/>
  <c r="N10" i="35"/>
  <c r="N13" i="35"/>
  <c r="N30" i="35"/>
  <c r="N58" i="35"/>
  <c r="N31" i="35"/>
  <c r="H73" i="34"/>
  <c r="N53" i="35"/>
  <c r="N50" i="35"/>
  <c r="N47" i="35"/>
  <c r="N9" i="35"/>
  <c r="J73" i="35"/>
  <c r="J10" i="34"/>
  <c r="M73" i="35"/>
  <c r="L73" i="35"/>
  <c r="N42" i="35"/>
  <c r="N73" i="35"/>
  <c r="C20" i="23"/>
  <c r="J9" i="34"/>
  <c r="J73" i="34"/>
  <c r="C19" i="23"/>
  <c r="C18" i="23"/>
  <c r="J113" i="20"/>
  <c r="J93" i="20"/>
  <c r="J212" i="20"/>
  <c r="J49" i="20"/>
  <c r="J175" i="20"/>
  <c r="J747" i="20"/>
  <c r="J647" i="20"/>
  <c r="J583" i="20"/>
  <c r="J443" i="20"/>
  <c r="J359" i="20"/>
  <c r="J339" i="20"/>
  <c r="J302" i="20"/>
  <c r="J263" i="20"/>
  <c r="J223" i="20"/>
  <c r="J198" i="20"/>
  <c r="J176" i="20"/>
  <c r="J57" i="20"/>
  <c r="J195" i="20"/>
  <c r="J648" i="20"/>
  <c r="J444" i="20"/>
  <c r="J368" i="20"/>
  <c r="J224" i="20"/>
  <c r="J203" i="20"/>
  <c r="J199" i="20"/>
  <c r="J37" i="20"/>
  <c r="J284" i="20"/>
  <c r="J220" i="20"/>
  <c r="J749" i="20"/>
  <c r="J745" i="20"/>
  <c r="J721" i="20"/>
  <c r="J645" i="20"/>
  <c r="J274" i="20"/>
  <c r="J245" i="20"/>
  <c r="J168" i="20"/>
  <c r="J84" i="20"/>
  <c r="J60" i="20"/>
  <c r="F782" i="20"/>
  <c r="J296" i="20"/>
  <c r="J582" i="20"/>
  <c r="J311" i="20"/>
  <c r="J301" i="20"/>
  <c r="J270" i="20"/>
  <c r="J217" i="20"/>
  <c r="J201" i="20"/>
  <c r="J197" i="20"/>
  <c r="J69" i="20"/>
  <c r="J300" i="20"/>
  <c r="J244" i="20"/>
  <c r="J200" i="20"/>
  <c r="J167" i="20"/>
  <c r="J59" i="20"/>
  <c r="J597" i="20"/>
  <c r="J715" i="20"/>
  <c r="J553" i="20"/>
  <c r="J533" i="20"/>
  <c r="J617" i="20"/>
  <c r="F750" i="20"/>
  <c r="F751" i="20"/>
  <c r="F783" i="20"/>
  <c r="C22" i="23"/>
  <c r="C27" i="23"/>
  <c r="D31" i="23"/>
  <c r="J114" i="20"/>
  <c r="J130" i="20"/>
  <c r="J510" i="20"/>
  <c r="J518" i="20"/>
  <c r="J574" i="20"/>
  <c r="J165" i="20"/>
  <c r="J541" i="20"/>
  <c r="J605" i="20"/>
  <c r="J679" i="20"/>
  <c r="J172" i="20"/>
  <c r="J600" i="20"/>
  <c r="J682" i="20"/>
  <c r="J63" i="20"/>
  <c r="J61" i="20"/>
  <c r="J179" i="20"/>
  <c r="J314" i="20"/>
  <c r="J101" i="20"/>
  <c r="J189" i="20"/>
  <c r="J205" i="20"/>
  <c r="J253" i="20"/>
  <c r="J267" i="20"/>
  <c r="J285" i="20"/>
  <c r="J565" i="20"/>
  <c r="J361" i="20"/>
  <c r="J377" i="20"/>
  <c r="J530" i="20"/>
  <c r="J145" i="20"/>
  <c r="J521" i="20"/>
  <c r="J585" i="20"/>
  <c r="J695" i="20"/>
  <c r="J184" i="20"/>
  <c r="J451" i="20"/>
  <c r="J572" i="20"/>
  <c r="J52" i="20"/>
  <c r="J46" i="20"/>
  <c r="J44" i="20"/>
  <c r="J125" i="20"/>
  <c r="J526" i="20"/>
  <c r="J566" i="20"/>
  <c r="J684" i="20"/>
  <c r="J9" i="20"/>
  <c r="J109" i="20"/>
  <c r="J117" i="20"/>
  <c r="J173" i="20"/>
  <c r="J181" i="20"/>
  <c r="J213" i="20"/>
  <c r="J277" i="20"/>
  <c r="J324" i="20"/>
  <c r="J549" i="20"/>
  <c r="J557" i="20"/>
  <c r="J613" i="20"/>
  <c r="J621" i="20"/>
  <c r="J180" i="20"/>
  <c r="J323" i="20"/>
  <c r="J484" i="20"/>
  <c r="J584" i="20"/>
  <c r="J50" i="20"/>
  <c r="J24" i="20"/>
  <c r="J22" i="20"/>
  <c r="J730" i="20"/>
  <c r="J726" i="20"/>
  <c r="J707" i="20"/>
  <c r="J703" i="20"/>
  <c r="J691" i="20"/>
  <c r="J322" i="20"/>
  <c r="J502" i="20"/>
  <c r="J321" i="20"/>
  <c r="J337" i="20"/>
  <c r="J441" i="20"/>
  <c r="J474" i="20"/>
  <c r="J546" i="20"/>
  <c r="J129" i="20"/>
  <c r="J193" i="20"/>
  <c r="J477" i="20"/>
  <c r="J569" i="20"/>
  <c r="J116" i="20"/>
  <c r="J132" i="20"/>
  <c r="J508" i="20"/>
  <c r="J592" i="20"/>
  <c r="J727" i="20"/>
  <c r="J25" i="20"/>
  <c r="J21" i="20"/>
  <c r="J17" i="20"/>
  <c r="J5" i="20"/>
  <c r="J718" i="20"/>
  <c r="J710" i="20"/>
  <c r="J706" i="20"/>
  <c r="J702" i="20"/>
  <c r="J698" i="20"/>
  <c r="J690" i="20"/>
  <c r="J686" i="20"/>
  <c r="J678" i="20"/>
  <c r="J674" i="20"/>
  <c r="J670" i="20"/>
  <c r="J666" i="20"/>
  <c r="J662" i="20"/>
  <c r="J658" i="20"/>
  <c r="J654" i="20"/>
  <c r="J650" i="20"/>
  <c r="J642" i="20"/>
  <c r="J638" i="20"/>
  <c r="J634" i="20"/>
  <c r="J630" i="20"/>
  <c r="J626" i="20"/>
  <c r="J622" i="20"/>
  <c r="J618" i="20"/>
  <c r="J614" i="20"/>
  <c r="J610" i="20"/>
  <c r="J606" i="20"/>
  <c r="J602" i="20"/>
  <c r="J598" i="20"/>
  <c r="J594" i="20"/>
  <c r="J586" i="20"/>
  <c r="J570" i="20"/>
  <c r="J562" i="20"/>
  <c r="J554" i="20"/>
  <c r="J550" i="20"/>
  <c r="J542" i="20"/>
  <c r="J538" i="20"/>
  <c r="J534" i="20"/>
  <c r="J522" i="20"/>
  <c r="J506" i="20"/>
  <c r="J498" i="20"/>
  <c r="J494" i="20"/>
  <c r="J490" i="20"/>
  <c r="J486" i="20"/>
  <c r="J482" i="20"/>
  <c r="J478" i="20"/>
  <c r="J466" i="20"/>
  <c r="J462" i="20"/>
  <c r="J454" i="20"/>
  <c r="J450" i="20"/>
  <c r="J446" i="20"/>
  <c r="J442" i="20"/>
  <c r="J438" i="20"/>
  <c r="J430" i="20"/>
  <c r="J426" i="20"/>
  <c r="J422" i="20"/>
  <c r="J418" i="20"/>
  <c r="J414" i="20"/>
  <c r="J410" i="20"/>
  <c r="J406" i="20"/>
  <c r="J402" i="20"/>
  <c r="J394" i="20"/>
  <c r="J386" i="20"/>
  <c r="J378" i="20"/>
  <c r="J370" i="20"/>
  <c r="J362" i="20"/>
  <c r="J354" i="20"/>
  <c r="J342" i="20"/>
  <c r="J338" i="20"/>
  <c r="J334" i="20"/>
  <c r="J330" i="20"/>
  <c r="J326" i="20"/>
  <c r="J318" i="20"/>
  <c r="J310" i="20"/>
  <c r="J298" i="20"/>
  <c r="J294" i="20"/>
  <c r="J290" i="20"/>
  <c r="J286" i="20"/>
  <c r="J282" i="20"/>
  <c r="J278" i="20"/>
  <c r="J266" i="20"/>
  <c r="J262" i="20"/>
  <c r="J258" i="20"/>
  <c r="J254" i="20"/>
  <c r="J250" i="20"/>
  <c r="J246" i="20"/>
  <c r="J238" i="20"/>
  <c r="J230" i="20"/>
  <c r="J226" i="20"/>
  <c r="J222" i="20"/>
  <c r="J218" i="20"/>
  <c r="J214" i="20"/>
  <c r="J210" i="20"/>
  <c r="J206" i="20"/>
  <c r="J194" i="20"/>
  <c r="J190" i="20"/>
  <c r="J186" i="20"/>
  <c r="J182" i="20"/>
  <c r="J178" i="20"/>
  <c r="J174" i="20"/>
  <c r="J170" i="20"/>
  <c r="J166" i="20"/>
  <c r="J162" i="20"/>
  <c r="J158" i="20"/>
  <c r="J154" i="20"/>
  <c r="J150" i="20"/>
  <c r="J146" i="20"/>
  <c r="J142" i="20"/>
  <c r="J138" i="20"/>
  <c r="J134" i="20"/>
  <c r="J126" i="20"/>
  <c r="J122" i="20"/>
  <c r="J118" i="20"/>
  <c r="J110" i="20"/>
  <c r="J106" i="20"/>
  <c r="J102" i="20"/>
  <c r="J98" i="20"/>
  <c r="J94" i="20"/>
  <c r="J90" i="20"/>
  <c r="J86" i="20"/>
  <c r="J82" i="20"/>
  <c r="J78" i="20"/>
  <c r="J74" i="20"/>
  <c r="J70" i="20"/>
  <c r="J66" i="20"/>
  <c r="J62" i="20"/>
  <c r="J58" i="20"/>
  <c r="J54" i="20"/>
  <c r="J42" i="20"/>
  <c r="J38" i="20"/>
  <c r="J34" i="20"/>
  <c r="J30" i="20"/>
  <c r="J26" i="20"/>
  <c r="J4" i="20"/>
  <c r="J18" i="20"/>
  <c r="J10" i="20"/>
  <c r="J6" i="20"/>
  <c r="J739" i="20"/>
  <c r="J735" i="20"/>
  <c r="J731" i="20"/>
  <c r="J723" i="20"/>
  <c r="J699" i="20"/>
  <c r="J687" i="20"/>
  <c r="J683" i="20"/>
  <c r="J675" i="20"/>
  <c r="J671" i="20"/>
  <c r="J667" i="20"/>
  <c r="J663" i="20"/>
  <c r="J659" i="20"/>
  <c r="J655" i="20"/>
  <c r="J651" i="20"/>
  <c r="J643" i="20"/>
  <c r="J639" i="20"/>
  <c r="J635" i="20"/>
  <c r="J631" i="20"/>
  <c r="J627" i="20"/>
  <c r="J623" i="20"/>
  <c r="J619" i="20"/>
  <c r="J615" i="20"/>
  <c r="J611" i="20"/>
  <c r="J607" i="20"/>
  <c r="J603" i="20"/>
  <c r="J599" i="20"/>
  <c r="J595" i="20"/>
  <c r="J591" i="20"/>
  <c r="J587" i="20"/>
  <c r="J579" i="20"/>
  <c r="J575" i="20"/>
  <c r="J571" i="20"/>
  <c r="J567" i="20"/>
  <c r="J563" i="20"/>
  <c r="J559" i="20"/>
  <c r="J555" i="20"/>
  <c r="J551" i="20"/>
  <c r="J547" i="20"/>
  <c r="J543" i="20"/>
  <c r="J539" i="20"/>
  <c r="J535" i="20"/>
  <c r="J531" i="20"/>
  <c r="J527" i="20"/>
  <c r="J523" i="20"/>
  <c r="J519" i="20"/>
  <c r="J515" i="20"/>
  <c r="J511" i="20"/>
  <c r="J507" i="20"/>
  <c r="J503" i="20"/>
  <c r="J499" i="20"/>
  <c r="J495" i="20"/>
  <c r="J491" i="20"/>
  <c r="J487" i="20"/>
  <c r="J483" i="20"/>
  <c r="J479" i="20"/>
  <c r="J475" i="20"/>
  <c r="J471" i="20"/>
  <c r="J467" i="20"/>
  <c r="J463" i="20"/>
  <c r="J459" i="20"/>
  <c r="J455" i="20"/>
  <c r="J447" i="20"/>
  <c r="J439" i="20"/>
  <c r="J435" i="20"/>
  <c r="J431" i="20"/>
  <c r="J423" i="20"/>
  <c r="J419" i="20"/>
  <c r="J415" i="20"/>
  <c r="J411" i="20"/>
  <c r="J407" i="20"/>
  <c r="J403" i="20"/>
  <c r="J399" i="20"/>
  <c r="J391" i="20"/>
  <c r="J387" i="20"/>
  <c r="J383" i="20"/>
  <c r="J379" i="20"/>
  <c r="J375" i="20"/>
  <c r="J371" i="20"/>
  <c r="J367" i="20"/>
  <c r="J355" i="20"/>
  <c r="J351" i="20"/>
  <c r="J347" i="20"/>
  <c r="J343" i="20"/>
  <c r="J335" i="20"/>
  <c r="J331" i="20"/>
  <c r="J319" i="20"/>
  <c r="J315" i="20"/>
  <c r="J303" i="20"/>
  <c r="J299" i="20"/>
  <c r="J295" i="20"/>
  <c r="J291" i="20"/>
  <c r="J287" i="20"/>
  <c r="J283" i="20"/>
  <c r="J279" i="20"/>
  <c r="J275" i="20"/>
  <c r="J271" i="20"/>
  <c r="J259" i="20"/>
  <c r="J255" i="20"/>
  <c r="J251" i="20"/>
  <c r="J247" i="20"/>
  <c r="J243" i="20"/>
  <c r="J239" i="20"/>
  <c r="J235" i="20"/>
  <c r="J231" i="20"/>
  <c r="J227" i="20"/>
  <c r="J219" i="20"/>
  <c r="J215" i="20"/>
  <c r="J211" i="20"/>
  <c r="J207" i="20"/>
  <c r="J191" i="20"/>
  <c r="J187" i="20"/>
  <c r="J183" i="20"/>
  <c r="J171" i="20"/>
  <c r="J163" i="20"/>
  <c r="J159" i="20"/>
  <c r="J155" i="20"/>
  <c r="J151" i="20"/>
  <c r="J147" i="20"/>
  <c r="J143" i="20"/>
  <c r="J139" i="20"/>
  <c r="J135" i="20"/>
  <c r="J131" i="20"/>
  <c r="J127" i="20"/>
  <c r="J123" i="20"/>
  <c r="J119" i="20"/>
  <c r="J115" i="20"/>
  <c r="J111" i="20"/>
  <c r="J107" i="20"/>
  <c r="J103" i="20"/>
  <c r="J99" i="20"/>
  <c r="J95" i="20"/>
  <c r="J91" i="20"/>
  <c r="J87" i="20"/>
  <c r="J83" i="20"/>
  <c r="J79" i="20"/>
  <c r="J75" i="20"/>
  <c r="J71" i="20"/>
  <c r="J67" i="20"/>
  <c r="J55" i="20"/>
  <c r="J51" i="20"/>
  <c r="J47" i="20"/>
  <c r="J43" i="20"/>
  <c r="J39" i="20"/>
  <c r="J31" i="20"/>
  <c r="J27" i="20"/>
  <c r="J23" i="20"/>
  <c r="J19" i="20"/>
  <c r="J15" i="20"/>
  <c r="J11" i="20"/>
  <c r="J7" i="20"/>
  <c r="J740" i="20"/>
  <c r="J736" i="20"/>
  <c r="J732" i="20"/>
  <c r="J728" i="20"/>
  <c r="J724" i="20"/>
  <c r="J716" i="20"/>
  <c r="J712" i="20"/>
  <c r="J708" i="20"/>
  <c r="J704" i="20"/>
  <c r="J700" i="20"/>
  <c r="J696" i="20"/>
  <c r="J692" i="20"/>
  <c r="J688" i="20"/>
  <c r="J680" i="20"/>
  <c r="J676" i="20"/>
  <c r="J672" i="20"/>
  <c r="J668" i="20"/>
  <c r="J664" i="20"/>
  <c r="J652" i="20"/>
  <c r="J644" i="20"/>
  <c r="J640" i="20"/>
  <c r="J636" i="20"/>
  <c r="J632" i="20"/>
  <c r="J624" i="20"/>
  <c r="J620" i="20"/>
  <c r="J616" i="20"/>
  <c r="J604" i="20"/>
  <c r="J596" i="20"/>
  <c r="J588" i="20"/>
  <c r="J576" i="20"/>
  <c r="J568" i="20"/>
  <c r="J564" i="20"/>
  <c r="J560" i="20"/>
  <c r="J556" i="20"/>
  <c r="J552" i="20"/>
  <c r="J548" i="20"/>
  <c r="J544" i="20"/>
  <c r="J540" i="20"/>
  <c r="J536" i="20"/>
  <c r="J532" i="20"/>
  <c r="J528" i="20"/>
  <c r="J524" i="20"/>
  <c r="J520" i="20"/>
  <c r="J516" i="20"/>
  <c r="J512" i="20"/>
  <c r="J504" i="20"/>
  <c r="J500" i="20"/>
  <c r="J492" i="20"/>
  <c r="J488" i="20"/>
  <c r="J480" i="20"/>
  <c r="J476" i="20"/>
  <c r="J472" i="20"/>
  <c r="J468" i="20"/>
  <c r="J464" i="20"/>
  <c r="J460" i="20"/>
  <c r="J456" i="20"/>
  <c r="J452" i="20"/>
  <c r="J448" i="20"/>
  <c r="J440" i="20"/>
  <c r="J432" i="20"/>
  <c r="J428" i="20"/>
  <c r="J424" i="20"/>
  <c r="J416" i="20"/>
  <c r="J408" i="20"/>
  <c r="J400" i="20"/>
  <c r="J396" i="20"/>
  <c r="J388" i="20"/>
  <c r="J384" i="20"/>
  <c r="J380" i="20"/>
  <c r="J376" i="20"/>
  <c r="J364" i="20"/>
  <c r="J360" i="20"/>
  <c r="J356" i="20"/>
  <c r="J348" i="20"/>
  <c r="J344" i="20"/>
  <c r="J340" i="20"/>
  <c r="J336" i="20"/>
  <c r="J332" i="20"/>
  <c r="J320" i="20"/>
  <c r="J316" i="20"/>
  <c r="J312" i="20"/>
  <c r="J308" i="20"/>
  <c r="J304" i="20"/>
  <c r="J292" i="20"/>
  <c r="J288" i="20"/>
  <c r="J280" i="20"/>
  <c r="J276" i="20"/>
  <c r="J272" i="20"/>
  <c r="J256" i="20"/>
  <c r="J252" i="20"/>
  <c r="J248" i="20"/>
  <c r="J240" i="20"/>
  <c r="J236" i="20"/>
  <c r="J232" i="20"/>
  <c r="J228" i="20"/>
  <c r="J216" i="20"/>
  <c r="J208" i="20"/>
  <c r="J204" i="20"/>
  <c r="J192" i="20"/>
  <c r="J188" i="20"/>
  <c r="J164" i="20"/>
  <c r="J160" i="20"/>
  <c r="J156" i="20"/>
  <c r="J152" i="20"/>
  <c r="J148" i="20"/>
  <c r="J144" i="20"/>
  <c r="J140" i="20"/>
  <c r="J136" i="20"/>
  <c r="J128" i="20"/>
  <c r="J124" i="20"/>
  <c r="J120" i="20"/>
  <c r="J112" i="20"/>
  <c r="J108" i="20"/>
  <c r="J104" i="20"/>
  <c r="J100" i="20"/>
  <c r="J96" i="20"/>
  <c r="J92" i="20"/>
  <c r="J88" i="20"/>
  <c r="J80" i="20"/>
  <c r="J76" i="20"/>
  <c r="J72" i="20"/>
  <c r="J68" i="20"/>
  <c r="J64" i="20"/>
  <c r="J56" i="20"/>
  <c r="J48" i="20"/>
  <c r="J36" i="20"/>
  <c r="J32" i="20"/>
  <c r="J28" i="20"/>
  <c r="J20" i="20"/>
  <c r="J16" i="20"/>
  <c r="J8" i="20"/>
  <c r="J717" i="20"/>
  <c r="J713" i="20"/>
  <c r="J709" i="20"/>
  <c r="J705" i="20"/>
  <c r="J701" i="20"/>
  <c r="J697" i="20"/>
  <c r="J693" i="20"/>
  <c r="J689" i="20"/>
  <c r="J685" i="20"/>
  <c r="J681" i="20"/>
  <c r="J677" i="20"/>
  <c r="J673" i="20"/>
  <c r="J669" i="20"/>
  <c r="J665" i="20"/>
  <c r="J661" i="20"/>
  <c r="J657" i="20"/>
  <c r="J653" i="20"/>
  <c r="J649" i="20"/>
  <c r="J641" i="20"/>
  <c r="J637" i="20"/>
  <c r="J633" i="20"/>
  <c r="J625" i="20"/>
  <c r="J609" i="20"/>
  <c r="J593" i="20"/>
  <c r="J589" i="20"/>
  <c r="J577" i="20"/>
  <c r="J573" i="20"/>
  <c r="J561" i="20"/>
  <c r="J545" i="20"/>
  <c r="J529" i="20"/>
  <c r="J525" i="20"/>
  <c r="J513" i="20"/>
  <c r="J509" i="20"/>
  <c r="J505" i="20"/>
  <c r="J501" i="20"/>
  <c r="J497" i="20"/>
  <c r="J489" i="20"/>
  <c r="J485" i="20"/>
  <c r="J481" i="20"/>
  <c r="J473" i="20"/>
  <c r="J469" i="20"/>
  <c r="J465" i="20"/>
  <c r="J461" i="20"/>
  <c r="J457" i="20"/>
  <c r="J453" i="20"/>
  <c r="J449" i="20"/>
  <c r="J445" i="20"/>
  <c r="J437" i="20"/>
  <c r="J433" i="20"/>
  <c r="J429" i="20"/>
  <c r="J425" i="20"/>
  <c r="J421" i="20"/>
  <c r="J417" i="20"/>
  <c r="J413" i="20"/>
  <c r="J409" i="20"/>
  <c r="J405" i="20"/>
  <c r="J401" i="20"/>
  <c r="J397" i="20"/>
  <c r="J393" i="20"/>
  <c r="J389" i="20"/>
  <c r="J385" i="20"/>
  <c r="J381" i="20"/>
  <c r="J373" i="20"/>
  <c r="J369" i="20"/>
  <c r="J365" i="20"/>
  <c r="J357" i="20"/>
  <c r="J353" i="20"/>
  <c r="J349" i="20"/>
  <c r="J341" i="20"/>
  <c r="J333" i="20"/>
  <c r="J329" i="20"/>
  <c r="J325" i="20"/>
  <c r="J317" i="20"/>
  <c r="J313" i="20"/>
  <c r="J309" i="20"/>
  <c r="J305" i="20"/>
  <c r="J297" i="20"/>
  <c r="J293" i="20"/>
  <c r="J289" i="20"/>
  <c r="J281" i="20"/>
  <c r="J273" i="20"/>
  <c r="J269" i="20"/>
  <c r="J265" i="20"/>
  <c r="J261" i="20"/>
  <c r="J257" i="20"/>
  <c r="J249" i="20"/>
  <c r="J241" i="20"/>
  <c r="J237" i="20"/>
  <c r="J233" i="20"/>
  <c r="J229" i="20"/>
  <c r="J225" i="20"/>
  <c r="J221" i="20"/>
  <c r="J209" i="20"/>
  <c r="J185" i="20"/>
  <c r="J169" i="20"/>
  <c r="J153" i="20"/>
  <c r="J149" i="20"/>
  <c r="J137" i="20"/>
  <c r="J133" i="20"/>
  <c r="J121" i="20"/>
  <c r="J105" i="20"/>
  <c r="J89" i="20"/>
  <c r="J85" i="20"/>
  <c r="J81" i="20"/>
  <c r="J77" i="20"/>
  <c r="J73" i="20"/>
  <c r="J65" i="20"/>
  <c r="J53" i="20"/>
  <c r="J45" i="20"/>
  <c r="J41" i="20"/>
  <c r="J33" i="20"/>
  <c r="J29" i="20"/>
  <c r="J742" i="20"/>
  <c r="J725" i="20"/>
  <c r="J741" i="20"/>
  <c r="J711" i="20"/>
  <c r="J734" i="20"/>
  <c r="J733" i="20"/>
  <c r="J738" i="20"/>
  <c r="J737" i="20"/>
  <c r="J714" i="20"/>
  <c r="J719" i="20"/>
  <c r="J729" i="20"/>
</calcChain>
</file>

<file path=xl/sharedStrings.xml><?xml version="1.0" encoding="utf-8"?>
<sst xmlns="http://schemas.openxmlformats.org/spreadsheetml/2006/main" count="2436" uniqueCount="1217">
  <si>
    <t>TT</t>
  </si>
  <si>
    <t>ĐVT</t>
  </si>
  <si>
    <t>Ghi chú</t>
  </si>
  <si>
    <t>Tên thiết bị</t>
  </si>
  <si>
    <t>B</t>
  </si>
  <si>
    <t>Cộng</t>
  </si>
  <si>
    <t>Mã MH</t>
  </si>
  <si>
    <t>4</t>
  </si>
  <si>
    <t>STT</t>
  </si>
  <si>
    <t>Đơn vị tính</t>
  </si>
  <si>
    <t>Nội dung</t>
  </si>
  <si>
    <t>Giờ</t>
  </si>
  <si>
    <t>TIÊU HAO NƯỚC</t>
  </si>
  <si>
    <t>Phụ lục 5:</t>
  </si>
  <si>
    <t>Đơn 
vị tính</t>
  </si>
  <si>
    <t xml:space="preserve"> A. Thông tin chung:</t>
  </si>
  <si>
    <t xml:space="preserve">Nội dung </t>
  </si>
  <si>
    <t>Số lượng</t>
  </si>
  <si>
    <t>Số lớp</t>
  </si>
  <si>
    <t>Lớp</t>
  </si>
  <si>
    <t>Số lượng sinh viên</t>
  </si>
  <si>
    <t>SV</t>
  </si>
  <si>
    <t>Thời gian khóa học</t>
  </si>
  <si>
    <t>Năm</t>
  </si>
  <si>
    <t>B. Dự toán chi phí đào tạo:</t>
  </si>
  <si>
    <t>Nội dung chi</t>
  </si>
  <si>
    <t>Chi tiền lương, phụ cấp lương và các khoản trích nộp theo lương của giáo viên trực tiếp tham gia giảng dạy</t>
  </si>
  <si>
    <t>Chi tiền lương, phụ cấp lương của giáo viên</t>
  </si>
  <si>
    <t>Các khoản trích nộp theo lương của giáo viên</t>
  </si>
  <si>
    <t>Chi phí điện, nước</t>
  </si>
  <si>
    <t xml:space="preserve">Tổng dự toán chi phí đào tạo cho 01 lớp </t>
  </si>
  <si>
    <t>Ghi chú:</t>
  </si>
  <si>
    <t xml:space="preserve">DỰ TOÁN CHI PHÍ QUẢN LÝ LỚP HỌC </t>
  </si>
  <si>
    <t>Số
 lượng</t>
  </si>
  <si>
    <t>Đơn giá</t>
  </si>
  <si>
    <t>Thành tiền</t>
  </si>
  <si>
    <t>Phụ lục số 1</t>
  </si>
  <si>
    <t>Phụ lục số 2</t>
  </si>
  <si>
    <t>Phụ lục số 3</t>
  </si>
  <si>
    <t>Phụ lục số 4</t>
  </si>
  <si>
    <t>Phụ lục số 5</t>
  </si>
  <si>
    <t>Phụ lục số 6</t>
  </si>
  <si>
    <t>Phụ lục số 7</t>
  </si>
  <si>
    <t>Phụ lục 1:</t>
  </si>
  <si>
    <t>Phụ lục 2:</t>
  </si>
  <si>
    <t>Dự toán chưa bao gồm:</t>
  </si>
  <si>
    <t>Tổng cộng hệ số</t>
  </si>
  <si>
    <t>Đơn giá (đồng/giờ)</t>
  </si>
  <si>
    <t>Tổng lương</t>
  </si>
  <si>
    <t>Tên giảng viên</t>
  </si>
  <si>
    <t>Số giờ giảng dạy</t>
  </si>
  <si>
    <t>(1)</t>
  </si>
  <si>
    <t>(2)</t>
  </si>
  <si>
    <t>(3)</t>
  </si>
  <si>
    <t>(4)</t>
  </si>
  <si>
    <t>(5)</t>
  </si>
  <si>
    <t>(6)</t>
  </si>
  <si>
    <t>(7)</t>
  </si>
  <si>
    <t>(8)</t>
  </si>
  <si>
    <t>(9)</t>
  </si>
  <si>
    <t>Tổng lương trong năm</t>
  </si>
  <si>
    <t>Các khoản trích nộp theo lương</t>
  </si>
  <si>
    <t>Phụ lục 6:</t>
  </si>
  <si>
    <t>Tổng cộng</t>
  </si>
  <si>
    <t>DỰ TOÁN CHI PHÍ TIÊU HAO ĐIỆN, NƯỚC</t>
  </si>
  <si>
    <t>Số lượng thiết bị sử dụng</t>
  </si>
  <si>
    <t>Số giờ sử dụng</t>
  </si>
  <si>
    <t>Công suất thiết bị</t>
  </si>
  <si>
    <t>Tổng tiêu hao (KW)</t>
  </si>
  <si>
    <t>Số lượt sửa chữa, thay thế</t>
  </si>
  <si>
    <t>Phụ lục 7:</t>
  </si>
  <si>
    <t>Trong đó nguồn:</t>
  </si>
  <si>
    <t>Phụ lục số 8</t>
  </si>
  <si>
    <t>Phụ lục 8:</t>
  </si>
  <si>
    <t xml:space="preserve">   </t>
  </si>
  <si>
    <t>Bộ</t>
  </si>
  <si>
    <t>Người</t>
  </si>
  <si>
    <t>(9)=4*8</t>
  </si>
  <si>
    <t>Tiền lương 1 giờ chuẩn</t>
  </si>
  <si>
    <t>BHXH 18%</t>
  </si>
  <si>
    <t>BHYT 3%</t>
  </si>
  <si>
    <t>BHTN 1%</t>
  </si>
  <si>
    <t>KPCĐ 2%</t>
  </si>
  <si>
    <t>(10)</t>
  </si>
  <si>
    <t>(11)</t>
  </si>
  <si>
    <t>(12)=8+9+10+11</t>
  </si>
  <si>
    <t>NỘI DUNG</t>
  </si>
  <si>
    <t>ĐƠN VỊ</t>
  </si>
  <si>
    <t>SỐ LƯỢNG</t>
  </si>
  <si>
    <t>ĐƠN GIÁ</t>
  </si>
  <si>
    <t>THÀNH TIỀN</t>
  </si>
  <si>
    <t>Lương giáo viên nước ngoài</t>
  </si>
  <si>
    <t>Lương giáo viên Việt Nam</t>
  </si>
  <si>
    <t>Trợ giảng cho giáo viên nước ngoài</t>
  </si>
  <si>
    <t>Trợ giảng cho giáo viên Việt Nam</t>
  </si>
  <si>
    <t>Tài liệu học tập cho sinh viên</t>
  </si>
  <si>
    <t>Đầu DVD 102W</t>
  </si>
  <si>
    <t>Quạt trần</t>
  </si>
  <si>
    <t>Máy chiếu</t>
  </si>
  <si>
    <t>Máy photocopy</t>
  </si>
  <si>
    <t>4.1</t>
  </si>
  <si>
    <t>4.2</t>
  </si>
  <si>
    <t>Tổng số giờ đào tạo:</t>
  </si>
  <si>
    <t>Số giờ các môn học chung</t>
  </si>
  <si>
    <t>Số giờ các học phần chuyên môn</t>
  </si>
  <si>
    <t>Chi phí đào tạo ngoại ngữ chuyên ngành</t>
  </si>
  <si>
    <t>Số tiền (đồng)</t>
  </si>
  <si>
    <t>Chi phí vật tư để học tập và thi tốt nghiệp</t>
  </si>
  <si>
    <t>Chi phí sửa chữa nhỏ tài sản, trang thiết bị đào tạo</t>
  </si>
  <si>
    <t>Tên môn học/học phần</t>
  </si>
  <si>
    <t xml:space="preserve"> CÁC KHOẢN TRÍCH NỘP THEO LƯƠNG CỦA GIẢNG VIÊN THAM GIA GIẢNG DẠY</t>
  </si>
  <si>
    <t>LƯƠNG, PHỤ CẤP LƯƠNG CỦA GIẢNG VIÊN</t>
  </si>
  <si>
    <t xml:space="preserve">Tổ chức thi lấy chứng chỉ B1 </t>
  </si>
  <si>
    <t>DỰ TOÁN KINH PHÍ TỔ CHỨC ĐÀO TẠO NGOẠI NGỮ CHUYÊN NGÀNH VÀ THI KIỂM TRA ĐÁNH GIÁ NGOẠI NGỮ ĐỂ ĐẠT TRÌNH ĐỘ B1 KHUNG NĂNG LỰC NGOẠI NGỮ CHÂU ÂU</t>
  </si>
  <si>
    <t>DỰ TOÁN CHI PHÍ VẬT TƯ ĐỂ HỌC TẬP VÀ THI TỐT NGHIỆP</t>
  </si>
  <si>
    <t>Tên vật tư, nguyên vật liệu</t>
  </si>
  <si>
    <t>A. TIÊU HAO ĐIỆN</t>
  </si>
  <si>
    <t>Số lượng (m3 hoặc lít)</t>
  </si>
  <si>
    <t>DỰ TOÁN CHI PHÍ SỬA CHỮA NHỎ TÀI SẢN, TRANG THIẾT BỊ ĐÀO TẠO</t>
  </si>
  <si>
    <t xml:space="preserve">Chi phí công tác quản lý lớp học </t>
  </si>
  <si>
    <t>DỰ TOÁN CHI PHÍ ĐÀO TẠO THÍ ĐIỂM TRÌNH ĐỘ CAO ĐẲNG 
NGHỀ TRỌNG ĐIỂM CẤP ĐỘ QUỐC TẾ CHUYỂN GIAO TỪ ĐỨC</t>
  </si>
  <si>
    <t xml:space="preserve">Chi học bổng cho sinh viên </t>
  </si>
  <si>
    <t>Tài liệu học tập, giảng dạy</t>
  </si>
  <si>
    <t>Phụ lục số 2.1</t>
  </si>
  <si>
    <t>Phụ lục số 2.2</t>
  </si>
  <si>
    <t>Phụ lục 2.1:</t>
  </si>
  <si>
    <t>Phụ lục 4:</t>
  </si>
  <si>
    <t xml:space="preserve">Phụ lục 3: </t>
  </si>
  <si>
    <t>Phụ lục 2.2:</t>
  </si>
  <si>
    <t>PHẦN CÁC MÔN CHUNG</t>
  </si>
  <si>
    <t xml:space="preserve">Pháp luật </t>
  </si>
  <si>
    <t>Lê Bá Định</t>
  </si>
  <si>
    <t xml:space="preserve">Giáo dục thể chất </t>
  </si>
  <si>
    <t>Nguyễn Văn Hạ</t>
  </si>
  <si>
    <t>Giáo dục quốc phòng và an ninh</t>
  </si>
  <si>
    <t>Tin học</t>
  </si>
  <si>
    <t>Lương Thị Mận</t>
  </si>
  <si>
    <t>Ngoại ngữ</t>
  </si>
  <si>
    <t>Trương Phụng Hoàng</t>
  </si>
  <si>
    <t>LÝ THUYẾT CHUNG CHO CÁC NGHỀ</t>
  </si>
  <si>
    <t>Chính trị</t>
  </si>
  <si>
    <t>Những nền tảng của kinh tế</t>
  </si>
  <si>
    <t>Vương Thị Hằng</t>
  </si>
  <si>
    <t>Hợp đồng đào tạo nghề</t>
  </si>
  <si>
    <t>Phan Thị Xuân Trang</t>
  </si>
  <si>
    <t>Những nền tảng của luật hợp đồng</t>
  </si>
  <si>
    <t>Trần Đình Sơn</t>
  </si>
  <si>
    <t>Những chủ đề hiện tại và đi sâu nội dung chương trình của năm học thứ nhất</t>
  </si>
  <si>
    <t>Nguyễn Tuấn Kiệt</t>
  </si>
  <si>
    <t>Các điều chỉnh pháp lý của hợp đồng mua hàng</t>
  </si>
  <si>
    <t>Bảo vệ người tiêu dùng</t>
  </si>
  <si>
    <t>Luật Lao động bao gồm luật tác quyền</t>
  </si>
  <si>
    <t>Luật hợp đồng tập thể</t>
  </si>
  <si>
    <t>Những chủ đề hiện tại và đi sâu nội dung chương trình của năm học thứ 2</t>
  </si>
  <si>
    <t>Thu nhập, Thuế</t>
  </si>
  <si>
    <t>Doanh nghiệp, Thành Lập doanh nghiệp</t>
  </si>
  <si>
    <t>Trật tự kinh tế của CHLB Đức</t>
  </si>
  <si>
    <t>Các quan hệ kinh tế châu Âu và quốc tế</t>
  </si>
  <si>
    <t>Những chủ đề hiện tại và đi sâu nội dung chương trình của năm học thứ 3</t>
  </si>
  <si>
    <t>Đào tạo nghề nghiệp</t>
  </si>
  <si>
    <t>Các hệ thống xã hội</t>
  </si>
  <si>
    <t>Các mỗi quan hệ xã hội</t>
  </si>
  <si>
    <t>Các chủ đề hiện hành và đi sâu nội dung chương trình</t>
  </si>
  <si>
    <t>Nền trật tự cơ bản, sự đại diện và Quyền tham gia tại đất nước của mình</t>
  </si>
  <si>
    <t>Các quá trình quyết định trong bộ máy chính trị</t>
  </si>
  <si>
    <t>Toàn cầu hóa</t>
  </si>
  <si>
    <t>Môi trường</t>
  </si>
  <si>
    <t>Hòa bình và sự an toàn</t>
  </si>
  <si>
    <t>LÝ THUYẾT NGHỀ</t>
  </si>
  <si>
    <t>Làm việc trong bộ phận bếp</t>
  </si>
  <si>
    <t>Làm việc trong bộ phận dịch vụ</t>
  </si>
  <si>
    <t>Làm việc trong kho chứa hàng</t>
  </si>
  <si>
    <t>Tư vấn và bán hàng trong nhà hàng</t>
  </si>
  <si>
    <t>Marketing</t>
  </si>
  <si>
    <t>Dịch vụ quản trị</t>
  </si>
  <si>
    <t>Quản trị hàng hóa</t>
  </si>
  <si>
    <t>Quản trị nhân sự</t>
  </si>
  <si>
    <t>Tiến hành vận hành doanh nghiệp dưới góc độ kinh doanh</t>
  </si>
  <si>
    <t>Điều khiển và Kiểm soát các quá trình trong doanh nghiệp</t>
  </si>
  <si>
    <t>Tổ chức sự kiện</t>
  </si>
  <si>
    <t>THỰC HÀNH NGHỀ</t>
  </si>
  <si>
    <t>Ứng xử với khách hàng và tư vấn bán hàng</t>
  </si>
  <si>
    <t>Sử dụng thiết bị, máy móc và hàng hóa, lên kế hoạch làm việc</t>
  </si>
  <si>
    <t>Vệ sinh</t>
  </si>
  <si>
    <t>Khu vực bếp</t>
  </si>
  <si>
    <t>Khu vực dịch vụ</t>
  </si>
  <si>
    <t>Tổ chức văn phòng và giao tiếp trong văn phòng</t>
  </si>
  <si>
    <t>Quảng cáo và thúc đẩy bán hàng</t>
  </si>
  <si>
    <t>Nội dịch</t>
  </si>
  <si>
    <t>Quản trị nhân lực</t>
  </si>
  <si>
    <t>Thông tin liên lạc văn phòng</t>
  </si>
  <si>
    <t>Điều khiển và kiểm soát kinh doanh</t>
  </si>
  <si>
    <t>I</t>
  </si>
  <si>
    <t>II</t>
  </si>
  <si>
    <t>III</t>
  </si>
  <si>
    <t>IV</t>
  </si>
  <si>
    <t>V</t>
  </si>
  <si>
    <t>Hợp đồng với Trường Quân Sự: 16SV</t>
  </si>
  <si>
    <t>Phần Kinh tế học:</t>
  </si>
  <si>
    <t>Phần xã hội học</t>
  </si>
  <si>
    <t xml:space="preserve">Tổng </t>
  </si>
  <si>
    <t>Kinh tế học và xã hội học: 150 giờ</t>
  </si>
  <si>
    <t>Thịt gà (Ức gà)</t>
  </si>
  <si>
    <t>Kg</t>
  </si>
  <si>
    <t>Thịt ngỗng (Đùi ngỗng)</t>
  </si>
  <si>
    <t>7 up</t>
  </si>
  <si>
    <t xml:space="preserve">Lon </t>
  </si>
  <si>
    <t>Anh đào</t>
  </si>
  <si>
    <t>Ardeche Pinot Noir</t>
  </si>
  <si>
    <t>Chai</t>
  </si>
  <si>
    <t>Artemis Syrah</t>
  </si>
  <si>
    <t>Atiso</t>
  </si>
  <si>
    <t>Bàn chải + kem đánh răng</t>
  </si>
  <si>
    <t xml:space="preserve">Cái </t>
  </si>
  <si>
    <t>Bàn chải đánh răng</t>
  </si>
  <si>
    <t>Bản đồ</t>
  </si>
  <si>
    <t>Băng cuốn y tế</t>
  </si>
  <si>
    <t xml:space="preserve">Cuộn </t>
  </si>
  <si>
    <t>Băng gạc y tế</t>
  </si>
  <si>
    <t>Bảng giá buồng</t>
  </si>
  <si>
    <t xml:space="preserve">Quyển </t>
  </si>
  <si>
    <t>Bảng kiểm kê hàng hóa</t>
  </si>
  <si>
    <t>Bảng thu đổi ngoại tệ</t>
  </si>
  <si>
    <t>Bánh bao</t>
  </si>
  <si>
    <t>Cái</t>
  </si>
  <si>
    <t>Bánh chocolate</t>
  </si>
  <si>
    <t>Bánh chuối</t>
  </si>
  <si>
    <t>Bánh crepe</t>
  </si>
  <si>
    <t>Bánh cuộn hạnh nhân</t>
  </si>
  <si>
    <t>Bánh Donut</t>
  </si>
  <si>
    <t>Bánh gato</t>
  </si>
  <si>
    <t>Bánh mì tròn</t>
  </si>
  <si>
    <t>Bánh mỳ đen</t>
  </si>
  <si>
    <t>Bánh mỳ nướng</t>
  </si>
  <si>
    <t>Bánh mỳ Semmel nướng/bánh mỳ trắng</t>
  </si>
  <si>
    <t>Bánh mỳ trắng</t>
  </si>
  <si>
    <t>Bánh mỳ tròn</t>
  </si>
  <si>
    <t>Bánh mỳ vụn</t>
  </si>
  <si>
    <t>Bánh mỳ vuông</t>
  </si>
  <si>
    <t>Bánh ngọt</t>
  </si>
  <si>
    <t>Bánh nhân táo</t>
  </si>
  <si>
    <t xml:space="preserve">Bánh qué hình mặt trăng </t>
  </si>
  <si>
    <t>Bánh quy</t>
  </si>
  <si>
    <t>Bánh táo</t>
  </si>
  <si>
    <t>Báo cáo tình hình kiểm kê</t>
  </si>
  <si>
    <t>Quyển</t>
  </si>
  <si>
    <t>Báo giá của các đơn vị cung cấp hàng hóa</t>
  </si>
  <si>
    <t>Bao tay y tế</t>
  </si>
  <si>
    <t>Đôi</t>
  </si>
  <si>
    <t>Bắp cải</t>
  </si>
  <si>
    <t>Bắp cải đỏ</t>
  </si>
  <si>
    <t>Bắp cải tím</t>
  </si>
  <si>
    <t>Bắp ngô</t>
  </si>
  <si>
    <t>Bật lửa/diêm</t>
  </si>
  <si>
    <t>cái</t>
  </si>
  <si>
    <t>Bí đao</t>
  </si>
  <si>
    <t>Bí đỏ</t>
  </si>
  <si>
    <t>Bì lưu bài kiểm tra</t>
  </si>
  <si>
    <t>Bí ngô</t>
  </si>
  <si>
    <t>Bí ngòi</t>
  </si>
  <si>
    <t xml:space="preserve">Bí ngồi </t>
  </si>
  <si>
    <t>Bí xanh</t>
  </si>
  <si>
    <t>Bia 333</t>
  </si>
  <si>
    <t>Bia chai</t>
  </si>
  <si>
    <t>chai</t>
  </si>
  <si>
    <t>Bìa kẹp hóa đơn</t>
  </si>
  <si>
    <t xml:space="preserve">cái </t>
  </si>
  <si>
    <t>Bia tươi</t>
  </si>
  <si>
    <t>lít</t>
  </si>
  <si>
    <t>Biên bản kiểm kê</t>
  </si>
  <si>
    <t xml:space="preserve">quyển </t>
  </si>
  <si>
    <t>Biên soạn chương trình</t>
  </si>
  <si>
    <t>trang</t>
  </si>
  <si>
    <t>Biên soạn đề thi cuối khóa</t>
  </si>
  <si>
    <t>đề</t>
  </si>
  <si>
    <t>Bình xịt hóa chất (2 loại)</t>
  </si>
  <si>
    <t xml:space="preserve">bình </t>
  </si>
  <si>
    <t>Bình xịt hóa chất (6 loại)</t>
  </si>
  <si>
    <t>Blue berry puree</t>
  </si>
  <si>
    <t>Bơ quả</t>
  </si>
  <si>
    <t>Bơ Anchor</t>
  </si>
  <si>
    <t>Bơ bột mỳ</t>
  </si>
  <si>
    <t>Bồ công anh</t>
  </si>
  <si>
    <t>Bơ động vật</t>
  </si>
  <si>
    <t>Bộ dụng cụ lau nhà (chậu vắt nước + cây lau)</t>
  </si>
  <si>
    <t>bộ</t>
  </si>
  <si>
    <t>Bơ không màu</t>
  </si>
  <si>
    <t>Bộ kim chỉ may vá</t>
  </si>
  <si>
    <t xml:space="preserve">bộ </t>
  </si>
  <si>
    <t>Bơ miếng</t>
  </si>
  <si>
    <t>Bơ thảo mộc</t>
  </si>
  <si>
    <t>Bơ vỉ</t>
  </si>
  <si>
    <t>vỉ</t>
  </si>
  <si>
    <t>Bols Crème De Cacao Banana Liqueur</t>
  </si>
  <si>
    <t>Bols Crème De Cacao Brown Liqueur</t>
  </si>
  <si>
    <t>Bols Crème De Cacao Dark Liqueur</t>
  </si>
  <si>
    <t>Bols Crème De Cacao White Liqueur</t>
  </si>
  <si>
    <t>Bols Crème De Menthe</t>
  </si>
  <si>
    <t>Bơn sao</t>
  </si>
  <si>
    <t>Bông cải trắng</t>
  </si>
  <si>
    <t>Bông cải xanh</t>
  </si>
  <si>
    <t>Bông ngoáy tai</t>
  </si>
  <si>
    <t>hộp</t>
  </si>
  <si>
    <t>Bóng rổ (phần thực hành)</t>
  </si>
  <si>
    <t>quả</t>
  </si>
  <si>
    <t>Bông tẩy trang</t>
  </si>
  <si>
    <t>Bột bánh mỳ</t>
  </si>
  <si>
    <t>Bột bánh mỳ vụn</t>
  </si>
  <si>
    <t>Bột bánh ngọt</t>
  </si>
  <si>
    <t>Bột bắp</t>
  </si>
  <si>
    <t>Bột cà chua</t>
  </si>
  <si>
    <t>Bột Cacao</t>
  </si>
  <si>
    <t>Bột caraway</t>
  </si>
  <si>
    <t>Bột chiên</t>
  </si>
  <si>
    <t xml:space="preserve">Bột đao </t>
  </si>
  <si>
    <t>Bột gạo</t>
  </si>
  <si>
    <t>Bột giặt</t>
  </si>
  <si>
    <t>Bột hành hoặc hẹ tây mịn</t>
  </si>
  <si>
    <t>Bột hẹ tây</t>
  </si>
  <si>
    <t>Bột mỳ</t>
  </si>
  <si>
    <t>Bột nấm</t>
  </si>
  <si>
    <t>Bột nấm men</t>
  </si>
  <si>
    <t>Bột năng</t>
  </si>
  <si>
    <t>Bột neon</t>
  </si>
  <si>
    <t>Bột nghệ</t>
  </si>
  <si>
    <t>Bột ngô</t>
  </si>
  <si>
    <t>Bột ngũ cốc</t>
  </si>
  <si>
    <t>Bột nhục đậu khấu</t>
  </si>
  <si>
    <t>Bột ớt</t>
  </si>
  <si>
    <t>Bột quế</t>
  </si>
  <si>
    <t>Bột Sô cô la</t>
  </si>
  <si>
    <t>Bột trà matcha</t>
  </si>
  <si>
    <t>Bột vỏ sò</t>
  </si>
  <si>
    <t>Bưởi đỏ</t>
  </si>
  <si>
    <t>Bút bi</t>
  </si>
  <si>
    <t>Bút chì</t>
  </si>
  <si>
    <t>Bút dạ màu</t>
  </si>
  <si>
    <t>Bút dạ màu đen</t>
  </si>
  <si>
    <t>Bút dạ màu đỏ</t>
  </si>
  <si>
    <t>Bút dạ màu xanh</t>
  </si>
  <si>
    <t>Bút dạ viết bảng</t>
  </si>
  <si>
    <t>Bút đánh dấu</t>
  </si>
  <si>
    <t>Bút đỏ</t>
  </si>
  <si>
    <t>Cá</t>
  </si>
  <si>
    <t>kg</t>
  </si>
  <si>
    <t>Cá Anchovy</t>
  </si>
  <si>
    <t>Cá bơn</t>
  </si>
  <si>
    <t>Cá chim</t>
  </si>
  <si>
    <t>Cá chò</t>
  </si>
  <si>
    <t>Cà chua</t>
  </si>
  <si>
    <t>Cà chua bi</t>
  </si>
  <si>
    <t>Cá cơm</t>
  </si>
  <si>
    <t>Cá cơm Anchovy</t>
  </si>
  <si>
    <t>Cá hồi</t>
  </si>
  <si>
    <t>Cá hồi Nauy</t>
  </si>
  <si>
    <t>Cá hồi sapa</t>
  </si>
  <si>
    <t>Cá hồng</t>
  </si>
  <si>
    <t>Cá kiếm</t>
  </si>
  <si>
    <t>Cá ngừ</t>
  </si>
  <si>
    <t>Cà phê</t>
  </si>
  <si>
    <t>Cà phê hạt Ý</t>
  </si>
  <si>
    <t xml:space="preserve">Cà rốt </t>
  </si>
  <si>
    <t>Cá song</t>
  </si>
  <si>
    <t>Cá thu</t>
  </si>
  <si>
    <t>Cà tím</t>
  </si>
  <si>
    <t>Cá trích</t>
  </si>
  <si>
    <t>Cá tuyết</t>
  </si>
  <si>
    <t>Cà vạt</t>
  </si>
  <si>
    <t>Cá vược</t>
  </si>
  <si>
    <t>Cacao</t>
  </si>
  <si>
    <t>Cải bó xôi</t>
  </si>
  <si>
    <t>Cải mầm</t>
  </si>
  <si>
    <t>Cải ngọt</t>
  </si>
  <si>
    <t>Cải ngựa</t>
  </si>
  <si>
    <t>Cải ô rô</t>
  </si>
  <si>
    <t>Cải thảo</t>
  </si>
  <si>
    <t>Cải thảo trắng</t>
  </si>
  <si>
    <t>Cải xoong</t>
  </si>
  <si>
    <t>Cam</t>
  </si>
  <si>
    <t>Cân điện tử</t>
  </si>
  <si>
    <t>Cần tây</t>
  </si>
  <si>
    <t>Cánh gà</t>
  </si>
  <si>
    <t>Cặp tóc có búi</t>
  </si>
  <si>
    <t>Card chỉ đường</t>
  </si>
  <si>
    <t>Cây Atiso</t>
  </si>
  <si>
    <t>Cây hắc mai</t>
  </si>
  <si>
    <t>Cây khuấy</t>
  </si>
  <si>
    <t>cây</t>
  </si>
  <si>
    <t>Cây tầm ma</t>
  </si>
  <si>
    <t>Chăn giường đôi</t>
  </si>
  <si>
    <t>Chăn giường đơn</t>
  </si>
  <si>
    <t xml:space="preserve">Chanh </t>
  </si>
  <si>
    <t>Chanh leo</t>
  </si>
  <si>
    <t>Chateau Dalat Special Merlot</t>
  </si>
  <si>
    <t>Chateau Dalat Tradition Merlot</t>
  </si>
  <si>
    <t>Chateau Reserva Merlot</t>
  </si>
  <si>
    <t>Chateau Special Cabernet Sauvignon</t>
  </si>
  <si>
    <t>Xây dựng mới ngân hàng đề thi trắc nghiệm</t>
  </si>
  <si>
    <t>câu</t>
  </si>
  <si>
    <t>Chìa khóa buồng/Thẻ từ</t>
  </si>
  <si>
    <t>Chim bồ câu</t>
  </si>
  <si>
    <t>Chổi cọ có cán</t>
  </si>
  <si>
    <t>Chổi quét</t>
  </si>
  <si>
    <t>Chuối</t>
  </si>
  <si>
    <t>Coca cola</t>
  </si>
  <si>
    <t>Cốm nhiều màu</t>
  </si>
  <si>
    <t>Cồn nước 90 độ</t>
  </si>
  <si>
    <t>Củ cải</t>
  </si>
  <si>
    <t>Củ cải đỏ</t>
  </si>
  <si>
    <t>Củ dền</t>
  </si>
  <si>
    <t>Củ hạ đen</t>
  </si>
  <si>
    <t>Cua biển</t>
  </si>
  <si>
    <t>Đá bào</t>
  </si>
  <si>
    <t xml:space="preserve">bịch </t>
  </si>
  <si>
    <t>Đá viên</t>
  </si>
  <si>
    <t>Dăm bông</t>
  </si>
  <si>
    <t>Dấm trắng</t>
  </si>
  <si>
    <t>Danh bạ điện thoại các dịch vụ</t>
  </si>
  <si>
    <t>Đánh giá năng lực đầu vào A2</t>
  </si>
  <si>
    <t>bài</t>
  </si>
  <si>
    <t>Danh mục đồ uống</t>
  </si>
  <si>
    <t>Danh sách các đơn vị cung cấp hàng hóa</t>
  </si>
  <si>
    <t>Danh sách các loại hàng hóa</t>
  </si>
  <si>
    <t>Danh sách các loại sản phẩm, dịch vụ</t>
  </si>
  <si>
    <t>Danh sách khách đến</t>
  </si>
  <si>
    <t>Danh sách khách đi</t>
  </si>
  <si>
    <t>Danh sách kiểm tra</t>
  </si>
  <si>
    <t>Dập ghim</t>
  </si>
  <si>
    <t>Dầu ăn</t>
  </si>
  <si>
    <t>Đậu bắp</t>
  </si>
  <si>
    <t>Đậu cove</t>
  </si>
  <si>
    <t xml:space="preserve">Dầu điều </t>
  </si>
  <si>
    <t>Đậu đũa</t>
  </si>
  <si>
    <t>Dầu gội</t>
  </si>
  <si>
    <t>gói</t>
  </si>
  <si>
    <t>Đậu Hà Lan</t>
  </si>
  <si>
    <t>Đậu hũ</t>
  </si>
  <si>
    <t>Đậu nành</t>
  </si>
  <si>
    <t xml:space="preserve">Dầu Oliu </t>
  </si>
  <si>
    <t xml:space="preserve">lít </t>
  </si>
  <si>
    <t>Đậu phộng</t>
  </si>
  <si>
    <t>Đậu que</t>
  </si>
  <si>
    <t>Dầu tắm</t>
  </si>
  <si>
    <t>Dầu xả</t>
  </si>
  <si>
    <t>Đậu xanh</t>
  </si>
  <si>
    <t>Đèn cồn</t>
  </si>
  <si>
    <t xml:space="preserve">Điện thoại bàn </t>
  </si>
  <si>
    <t>Diet coke</t>
  </si>
  <si>
    <t>Đinh hương</t>
  </si>
  <si>
    <t>Đổ mực máy in</t>
  </si>
  <si>
    <t>Đơn đặt hàng</t>
  </si>
  <si>
    <t>Đồng phục nam (quần, áo sơ mi trắng, áo gi lê)</t>
  </si>
  <si>
    <t>Đồng phục nữ (đầm, áo sơ mi trắng, áo gi lê)</t>
  </si>
  <si>
    <t>Đu đủ</t>
  </si>
  <si>
    <t>Dứa</t>
  </si>
  <si>
    <t>Dưa cải muối</t>
  </si>
  <si>
    <t>Dưa chua</t>
  </si>
  <si>
    <t>Dưa chuột</t>
  </si>
  <si>
    <t>Dưa chuột muối</t>
  </si>
  <si>
    <t>Dưa gang</t>
  </si>
  <si>
    <t>Dưa hấu</t>
  </si>
  <si>
    <t xml:space="preserve">Dưa leo </t>
  </si>
  <si>
    <t>Dưa leo ngâm dấm</t>
  </si>
  <si>
    <t>Dưa lưới</t>
  </si>
  <si>
    <t>Dưa vàng</t>
  </si>
  <si>
    <t>Đùi gà</t>
  </si>
  <si>
    <t>Dụng cụ mở rượu</t>
  </si>
  <si>
    <t>Dung dịch I ốt</t>
  </si>
  <si>
    <t>Đường trắng</t>
  </si>
  <si>
    <t>Đường nâu</t>
  </si>
  <si>
    <t>Ga giường đôi</t>
  </si>
  <si>
    <t>Ga giường đơn</t>
  </si>
  <si>
    <t>Gà nguyên con</t>
  </si>
  <si>
    <t>Gà quay</t>
  </si>
  <si>
    <t>Gà tây</t>
  </si>
  <si>
    <t>Gà tây Fi-le</t>
  </si>
  <si>
    <t xml:space="preserve">Găng tay </t>
  </si>
  <si>
    <t>đôi</t>
  </si>
  <si>
    <t>Găng tay ni lông</t>
  </si>
  <si>
    <t>Gạo</t>
  </si>
  <si>
    <t>Gelatin</t>
  </si>
  <si>
    <t>Giá đỗ</t>
  </si>
  <si>
    <t>Gia vị buillion</t>
  </si>
  <si>
    <t>Giấm táo</t>
  </si>
  <si>
    <t>Giấy A0</t>
  </si>
  <si>
    <t xml:space="preserve">tờ </t>
  </si>
  <si>
    <t>Giấy A4</t>
  </si>
  <si>
    <t>ram</t>
  </si>
  <si>
    <t>Giấy bạc</t>
  </si>
  <si>
    <t>cuộn</t>
  </si>
  <si>
    <t>Giấy bìa màu A4</t>
  </si>
  <si>
    <t>tờ</t>
  </si>
  <si>
    <t>Giầy có đế chống trơn</t>
  </si>
  <si>
    <t>Giầy đen</t>
  </si>
  <si>
    <t>Giấy fax</t>
  </si>
  <si>
    <t xml:space="preserve">cuộn </t>
  </si>
  <si>
    <t>Giấy ghi nhớ</t>
  </si>
  <si>
    <t>tệp</t>
  </si>
  <si>
    <t>Giấy lau tay</t>
  </si>
  <si>
    <t>Giấy than</t>
  </si>
  <si>
    <t>Ginger Ale</t>
  </si>
  <si>
    <t>Gối</t>
  </si>
  <si>
    <t>Gừng</t>
  </si>
  <si>
    <t>Gương soi</t>
  </si>
  <si>
    <t>Hành củ khô</t>
  </si>
  <si>
    <t>Hành hoa</t>
  </si>
  <si>
    <t>Hạnh nhân</t>
  </si>
  <si>
    <t>Hạnh nhân/cùi dừa</t>
  </si>
  <si>
    <t>Hành tây</t>
  </si>
  <si>
    <t>Hạt đậu</t>
  </si>
  <si>
    <t xml:space="preserve">Hạt nêm </t>
  </si>
  <si>
    <t>Hạt nhục đậu khấu</t>
  </si>
  <si>
    <t>Hạt óc chó</t>
  </si>
  <si>
    <t>Hạt tiêu</t>
  </si>
  <si>
    <t>Hàu</t>
  </si>
  <si>
    <t>Hẹ tây</t>
  </si>
  <si>
    <t>Hoa atiso</t>
  </si>
  <si>
    <t>Hóa chất chùi đồ gỗ</t>
  </si>
  <si>
    <t>Hóa chất chùi đồ inox</t>
  </si>
  <si>
    <t>Hóa chất khử mùi</t>
  </si>
  <si>
    <t>Hóa chất lau đồ gỗ</t>
  </si>
  <si>
    <t>Hóa chất lau gương</t>
  </si>
  <si>
    <t>Hóa chất lau gương kính</t>
  </si>
  <si>
    <t xml:space="preserve">Hóa chất lau sàn </t>
  </si>
  <si>
    <t xml:space="preserve">Hóa chất toilet </t>
  </si>
  <si>
    <t>Hóa đơn giặt là</t>
  </si>
  <si>
    <t>quyển</t>
  </si>
  <si>
    <t>Hóa đơn minibar</t>
  </si>
  <si>
    <t>Hóa đơn mua hàng</t>
  </si>
  <si>
    <t>Hóa đơn thanh toán dịch vụ</t>
  </si>
  <si>
    <t>Hoa hồi thảo quả</t>
  </si>
  <si>
    <t>Hoa lan tím</t>
  </si>
  <si>
    <t>cành</t>
  </si>
  <si>
    <t>Hoa lan vàng</t>
  </si>
  <si>
    <t>Hoa tươi</t>
  </si>
  <si>
    <t>bông</t>
  </si>
  <si>
    <t xml:space="preserve">Hội nghị khách hàng </t>
  </si>
  <si>
    <t>phòng</t>
  </si>
  <si>
    <t>Hội trường tổ chức hội nghị</t>
  </si>
  <si>
    <t>Hội trường tổ chức hội thảo</t>
  </si>
  <si>
    <t>Húng quế</t>
  </si>
  <si>
    <t>Húng tây</t>
  </si>
  <si>
    <t>Kem Anchor</t>
  </si>
  <si>
    <t>Kem đánh răng</t>
  </si>
  <si>
    <t>Kem dâu</t>
  </si>
  <si>
    <t>Kem dừa</t>
  </si>
  <si>
    <t>Kem sầu riêng</t>
  </si>
  <si>
    <t>Kem sô cô la</t>
  </si>
  <si>
    <t>Kem socola</t>
  </si>
  <si>
    <t>Kem tươi</t>
  </si>
  <si>
    <t>Kem vani</t>
  </si>
  <si>
    <t>Kẹo trang trí bi màu nhỏ</t>
  </si>
  <si>
    <t>Kẹp 3 dây lưu hồ sơ môn học</t>
  </si>
  <si>
    <t>Khăn đánh bóng loại sợi siêu nhỏ</t>
  </si>
  <si>
    <t>Khăn giấy</t>
  </si>
  <si>
    <t>Khăn lau</t>
  </si>
  <si>
    <t>Khăn lau bảng</t>
  </si>
  <si>
    <t>Khăn lau chùi công dụng cụ</t>
  </si>
  <si>
    <t>Khăn lau chùi nhiều màu (5 màu)</t>
  </si>
  <si>
    <t>Khăn lau ly</t>
  </si>
  <si>
    <t>Khăn lau tay</t>
  </si>
  <si>
    <t>Khăn mặt</t>
  </si>
  <si>
    <t>Khăn tắm</t>
  </si>
  <si>
    <t xml:space="preserve">Khoai tây </t>
  </si>
  <si>
    <t>Khung bóng rổ</t>
  </si>
  <si>
    <t>Khuôn bánh</t>
  </si>
  <si>
    <t>Kinh giới</t>
  </si>
  <si>
    <t>Kiwi</t>
  </si>
  <si>
    <t>Lá hẹ</t>
  </si>
  <si>
    <t>Lá húng</t>
  </si>
  <si>
    <t>Lá hương thảo</t>
  </si>
  <si>
    <t>Lá nguyệt quế</t>
  </si>
  <si>
    <t>Laboure Roi Pinot Noir</t>
  </si>
  <si>
    <t>Lê</t>
  </si>
  <si>
    <t>Lịch để bàn</t>
  </si>
  <si>
    <t>Lúa mạch</t>
  </si>
  <si>
    <t>Lược</t>
  </si>
  <si>
    <t>Mãng cầu</t>
  </si>
  <si>
    <t>Măng tây trắng</t>
  </si>
  <si>
    <t>Măng tây xanh</t>
  </si>
  <si>
    <t>Martini Dry Vermouth</t>
  </si>
  <si>
    <t>Mật ong</t>
  </si>
  <si>
    <t>Mẫu tiền mặt ngoại tệ các mệnh giá</t>
  </si>
  <si>
    <t>Mẫu tiền mặt Việt Nam các mệnh giá</t>
  </si>
  <si>
    <t>Máy tính casio</t>
  </si>
  <si>
    <t>Men</t>
  </si>
  <si>
    <t>Mì chính</t>
  </si>
  <si>
    <t>Miếng cọ rửa</t>
  </si>
  <si>
    <t>Mỡ lợn</t>
  </si>
  <si>
    <t>Mỡ lợn (đã để đông)</t>
  </si>
  <si>
    <t>Monster Energy 355ml</t>
  </si>
  <si>
    <t>Montes Alpha Syrah</t>
  </si>
  <si>
    <t>Mũ chụp đầu</t>
  </si>
  <si>
    <t>Mù tạt cay</t>
  </si>
  <si>
    <t>Mù tạt Pháp</t>
  </si>
  <si>
    <t>Mực con</t>
  </si>
  <si>
    <t>Mực máy in</t>
  </si>
  <si>
    <t>Mùi tây</t>
  </si>
  <si>
    <t>Muối trắng</t>
  </si>
  <si>
    <t>Mứt chi lý</t>
  </si>
  <si>
    <t>Mứt dâu</t>
  </si>
  <si>
    <t>Mứt nhuyễn cam</t>
  </si>
  <si>
    <t>Mứt nhuyễn dâu tây</t>
  </si>
  <si>
    <t>Mứt nhuyễn táo</t>
  </si>
  <si>
    <t>Mứt sấy khô</t>
  </si>
  <si>
    <t>Nấm</t>
  </si>
  <si>
    <t>Nam châm</t>
  </si>
  <si>
    <t>Nấm hương</t>
  </si>
  <si>
    <t>Nấm mỡ</t>
  </si>
  <si>
    <t>Nấm mồng gà</t>
  </si>
  <si>
    <t>Nấm Moscela</t>
  </si>
  <si>
    <t>Nấm rừng tươi</t>
  </si>
  <si>
    <t>Nấm sò bỏ lõi</t>
  </si>
  <si>
    <t>Nấm thông</t>
  </si>
  <si>
    <t>Nấm tươi Celeriac</t>
  </si>
  <si>
    <t>Nấm tươi Chanterelles</t>
  </si>
  <si>
    <t>Ngô bao tử</t>
  </si>
  <si>
    <t>Ngô hạt</t>
  </si>
  <si>
    <t>Ngó sen</t>
  </si>
  <si>
    <t>Ngò tây</t>
  </si>
  <si>
    <t>Ngỗng</t>
  </si>
  <si>
    <t>Ngũ cốc</t>
  </si>
  <si>
    <t>Nhiệt kế (loại lên đến 200 độ C)</t>
  </si>
  <si>
    <t>Nho</t>
  </si>
  <si>
    <t>Nho khô</t>
  </si>
  <si>
    <t>Nho xanh</t>
  </si>
  <si>
    <t>Nơ</t>
  </si>
  <si>
    <t>Nụ bạch hoa</t>
  </si>
  <si>
    <t>Nước lavie</t>
  </si>
  <si>
    <t>thùng</t>
  </si>
  <si>
    <t>Nước cà chua</t>
  </si>
  <si>
    <t>Nước Cam</t>
  </si>
  <si>
    <t>Nước cây cơm cháy</t>
  </si>
  <si>
    <t>Nước cốt chanh</t>
  </si>
  <si>
    <t xml:space="preserve">Nước cốt chanh dây </t>
  </si>
  <si>
    <t>Nước cốt dừa</t>
  </si>
  <si>
    <t>Nước dứa</t>
  </si>
  <si>
    <t>Nước dùng bò nâu</t>
  </si>
  <si>
    <t>Nước dùng lợn nâu</t>
  </si>
  <si>
    <t>Nước ép cà rốt</t>
  </si>
  <si>
    <t>Nước ép cam</t>
  </si>
  <si>
    <t>Nước ép đào</t>
  </si>
  <si>
    <t>Nước ép dứa</t>
  </si>
  <si>
    <t>Nước ép hoa quả</t>
  </si>
  <si>
    <t>Nước ép nho</t>
  </si>
  <si>
    <t>Nước ép ổi</t>
  </si>
  <si>
    <t>Nước ép táo</t>
  </si>
  <si>
    <t>Nước ép việt quất</t>
  </si>
  <si>
    <t>Nước khoáng</t>
  </si>
  <si>
    <t>Nước mắm</t>
  </si>
  <si>
    <t>Nước Nam việt quất</t>
  </si>
  <si>
    <t>Nước ngọt có ga</t>
  </si>
  <si>
    <t>Nước rửa tay</t>
  </si>
  <si>
    <t xml:space="preserve">Nước sốt </t>
  </si>
  <si>
    <t>Nước sốt Béarner</t>
  </si>
  <si>
    <t>Nước sốt Bexamen</t>
  </si>
  <si>
    <t>Nước sốt cà chua</t>
  </si>
  <si>
    <t>Nước sốt hoa quả</t>
  </si>
  <si>
    <t>Nước sốt thịt bê</t>
  </si>
  <si>
    <t>Nước sốt Worceter</t>
  </si>
  <si>
    <t>Nước tẩy màu</t>
  </si>
  <si>
    <t>Nước tẩy trắng</t>
  </si>
  <si>
    <t>Nước xả làm mềm vải</t>
  </si>
  <si>
    <t>Nước xịt khử mùi hôi nách</t>
  </si>
  <si>
    <t>Nước xốt socola</t>
  </si>
  <si>
    <t>Ốc</t>
  </si>
  <si>
    <t>Ổi</t>
  </si>
  <si>
    <t>Ống hút gập các màu</t>
  </si>
  <si>
    <t>Ớt bột</t>
  </si>
  <si>
    <t>Ớt chuông Đà Lạt</t>
  </si>
  <si>
    <t>Ớt chuông đỏ</t>
  </si>
  <si>
    <t>Ớt chuông xanh</t>
  </si>
  <si>
    <t>Ớt ngọt</t>
  </si>
  <si>
    <t>Ớt tươi</t>
  </si>
  <si>
    <t>Pa tê</t>
  </si>
  <si>
    <t>Passion Cabernet Sauvignon</t>
  </si>
  <si>
    <t>Passion fruit puree</t>
  </si>
  <si>
    <t>Passion Merlot</t>
  </si>
  <si>
    <t>Peach puree</t>
  </si>
  <si>
    <t>Phấn</t>
  </si>
  <si>
    <t>Phấn màu</t>
  </si>
  <si>
    <t>Phần mềm quản lý kho</t>
  </si>
  <si>
    <t xml:space="preserve">Phần mềm quản trị khách sạn </t>
  </si>
  <si>
    <t>Phiếu ăn sáng</t>
  </si>
  <si>
    <t>Phiếu báo thức</t>
  </si>
  <si>
    <t>Phiếu đề xuất mua hàng</t>
  </si>
  <si>
    <t>Phiếu đổi tiền</t>
  </si>
  <si>
    <t>Phiếu ghi yêu cầu</t>
  </si>
  <si>
    <t>Phiếu giao hàng</t>
  </si>
  <si>
    <t>Phiếu gửi tin nhắn</t>
  </si>
  <si>
    <t>Phiếu ký gửi đồ</t>
  </si>
  <si>
    <t>Phiếu lấy hàng</t>
  </si>
  <si>
    <t>Phiếu nhận hàng</t>
  </si>
  <si>
    <t>Phiếu thăm dò ý kiến khách hàng</t>
  </si>
  <si>
    <t>Phiếu thông báo tiệc</t>
  </si>
  <si>
    <t>Phiếu xuất hàng</t>
  </si>
  <si>
    <t>Phiếu yêu cầu lấy hàng</t>
  </si>
  <si>
    <t>Pho mai</t>
  </si>
  <si>
    <t>Phô mai bào</t>
  </si>
  <si>
    <t>Phô mai bột</t>
  </si>
  <si>
    <t>Phô mai kem</t>
  </si>
  <si>
    <t>Phô mai mặn</t>
  </si>
  <si>
    <t>Pho mai Mozzarella</t>
  </si>
  <si>
    <t>Phô mai Ricotta</t>
  </si>
  <si>
    <t>Pho mai Roquefort</t>
  </si>
  <si>
    <t>Pho mai tươi</t>
  </si>
  <si>
    <t>Pho mát Pácma</t>
  </si>
  <si>
    <t>Phong bì</t>
  </si>
  <si>
    <t>Phủ giường</t>
  </si>
  <si>
    <t xml:space="preserve">Quả các loại </t>
  </si>
  <si>
    <t>Quả cây bách xù</t>
  </si>
  <si>
    <t xml:space="preserve">Quả Cherry </t>
  </si>
  <si>
    <t>Quả mâm xôi</t>
  </si>
  <si>
    <t>Quả Olive</t>
  </si>
  <si>
    <t>Quế</t>
  </si>
  <si>
    <t>Rau bắp</t>
  </si>
  <si>
    <t>Rau bina non</t>
  </si>
  <si>
    <t>Rau bồ công anh</t>
  </si>
  <si>
    <t>Rau Cải</t>
  </si>
  <si>
    <t>Rau cải bó xôi (rau bina/rau chân vịt)</t>
  </si>
  <si>
    <t>Rau cải Bruxen (Bắp cải)</t>
  </si>
  <si>
    <t>Rau cải thảo</t>
  </si>
  <si>
    <t>Rau cải xoăn</t>
  </si>
  <si>
    <t>Rau cải xoong</t>
  </si>
  <si>
    <t>Rau chân vịt</t>
  </si>
  <si>
    <t>Rau cúc đắng</t>
  </si>
  <si>
    <t>Rau diếp xoăn</t>
  </si>
  <si>
    <t>Rau mùi</t>
  </si>
  <si>
    <t>Rau mùi tây</t>
  </si>
  <si>
    <t>Rau muống</t>
  </si>
  <si>
    <t>Rau ngò gai</t>
  </si>
  <si>
    <t>Rau oreganno</t>
  </si>
  <si>
    <t>Rau oregno</t>
  </si>
  <si>
    <t>Rau Rucola</t>
  </si>
  <si>
    <t>Rau Súp lơ</t>
  </si>
  <si>
    <t>Rau thơm</t>
  </si>
  <si>
    <t>Rau xà lách bắp</t>
  </si>
  <si>
    <t>Rau xà lách búp Mỹ</t>
  </si>
  <si>
    <t>Rau xà lách đỏ (rau romance)</t>
  </si>
  <si>
    <t>Rau xà lách kiểu la mã</t>
  </si>
  <si>
    <t>Rau xà lách xanh</t>
  </si>
  <si>
    <t>Rau xà lách xoăn</t>
  </si>
  <si>
    <t>Rau xà lách xoăn lớn</t>
  </si>
  <si>
    <t xml:space="preserve">Red Bull Energy </t>
  </si>
  <si>
    <t>Red Bull Energy drink</t>
  </si>
  <si>
    <t>Rượu  Scotch whisky Johnnie Walker Red lable</t>
  </si>
  <si>
    <t>Rượu Advocaat Egg liqueur</t>
  </si>
  <si>
    <t>Rượu amaretto</t>
  </si>
  <si>
    <t>Rượu Angostura bitters</t>
  </si>
  <si>
    <t>Rượu anh đào</t>
  </si>
  <si>
    <t>Rượu Apricot brandy</t>
  </si>
  <si>
    <t>Rượu Baileys</t>
  </si>
  <si>
    <t>Rượu Bailey's irish cream</t>
  </si>
  <si>
    <t>Rượu Banana liqueur</t>
  </si>
  <si>
    <t>Rượu Blue curacao</t>
  </si>
  <si>
    <t>Rượu Bottega Limoncino Limoncello 50 ml</t>
  </si>
  <si>
    <t>Rượu Bourbon whiskey</t>
  </si>
  <si>
    <t xml:space="preserve">Rượu Brandy </t>
  </si>
  <si>
    <t>Rượu Campari</t>
  </si>
  <si>
    <t>Rượu Champange Nga</t>
  </si>
  <si>
    <t>Rượu Cherry Brandy</t>
  </si>
  <si>
    <t>Rượu Ciroc Vodka</t>
  </si>
  <si>
    <t>Rượu Cognac</t>
  </si>
  <si>
    <t>Rượu cognac (loại mini)</t>
  </si>
  <si>
    <t>Rượu Cognac Hennessy V.S.O.P</t>
  </si>
  <si>
    <t>Rượu Cointreau</t>
  </si>
  <si>
    <t>Rượu Crème de Cacao (brown)</t>
  </si>
  <si>
    <t>Rượu Crème de cacao (white)</t>
  </si>
  <si>
    <t>Rượu Crème de Cassis Liqueur</t>
  </si>
  <si>
    <t>Rượu Crème de menthe (green)</t>
  </si>
  <si>
    <t>Rượu D.O.M Bénédictine</t>
  </si>
  <si>
    <t>Rượu Dark Rum Jamaica</t>
  </si>
  <si>
    <t>Rượu Devil's Cinamon Liqueur</t>
  </si>
  <si>
    <t>Rượu Dry Vermouth</t>
  </si>
  <si>
    <t>Rượu Frangelico Hazelnut liqueur</t>
  </si>
  <si>
    <t>Rượu Galliano</t>
  </si>
  <si>
    <t>Rượu Gin Bombay Sapphire</t>
  </si>
  <si>
    <t>Rượu Gin Gordon's</t>
  </si>
  <si>
    <t>Rượu Gold Rum</t>
  </si>
  <si>
    <t>Rượu Gold Rum Bacardi</t>
  </si>
  <si>
    <t>Rượu Grand Marnier</t>
  </si>
  <si>
    <t>Rượu Havana Rum</t>
  </si>
  <si>
    <t>Rượu irish whisky</t>
  </si>
  <si>
    <t>Rượu Jack  Daniel's Tennessee whiskey</t>
  </si>
  <si>
    <t>Rượu Jacquues Senaux Green (Absinthe)</t>
  </si>
  <si>
    <t>Rượu Jagermeister herbal liqueur</t>
  </si>
  <si>
    <t>Rượu John Jameson</t>
  </si>
  <si>
    <t>Rượu Kahlua</t>
  </si>
  <si>
    <t>Rượu Light Rum</t>
  </si>
  <si>
    <t>Rượu Light Rum Bacardi</t>
  </si>
  <si>
    <t>Rượu Malibu</t>
  </si>
  <si>
    <t>Rượu mạnh Cognac</t>
  </si>
  <si>
    <t>Rượu Midori</t>
  </si>
  <si>
    <t>Rượu Oranger bitter</t>
  </si>
  <si>
    <t>Rượu Peach schnapps</t>
  </si>
  <si>
    <t>Rượu Ricar Pastis</t>
  </si>
  <si>
    <t>Rượu Rượu Vaccari Sambuca</t>
  </si>
  <si>
    <t>Rượu Rye whisky</t>
  </si>
  <si>
    <t>Rượu sâm banh pháp</t>
  </si>
  <si>
    <t>Rượu Sambuca</t>
  </si>
  <si>
    <t>Rượu Southern Comfort</t>
  </si>
  <si>
    <t>Rượu Spritzer</t>
  </si>
  <si>
    <t>Rượu Sweet vermouth (Martini rosso)</t>
  </si>
  <si>
    <t>Rượu Tequila</t>
  </si>
  <si>
    <t>Rượu Tequila jose cuervo</t>
  </si>
  <si>
    <t xml:space="preserve">Rượu Tequila Two Finger </t>
  </si>
  <si>
    <t>Rượu trắng</t>
  </si>
  <si>
    <t>Rượu Triple Sec.</t>
  </si>
  <si>
    <t>Rượu vang đỏ đà lạt</t>
  </si>
  <si>
    <t>Rượu vang đỏ Chile</t>
  </si>
  <si>
    <t>Rượu vang đỏ Mỹ</t>
  </si>
  <si>
    <t>Rượu vang đỏ Pháp</t>
  </si>
  <si>
    <t>Rượu Vang hồng (rose wine)</t>
  </si>
  <si>
    <t>Rượu vang trắng Chile</t>
  </si>
  <si>
    <t>Rượu vang trắng Mỹ</t>
  </si>
  <si>
    <t>Rượu vang trắng Pháp</t>
  </si>
  <si>
    <t>Rượu Vodka sky</t>
  </si>
  <si>
    <t>Rượu Vodka Smirnoff</t>
  </si>
  <si>
    <t>Rượu whiskey (loại mini)</t>
  </si>
  <si>
    <t>Rượu Zen Green tea liqueur</t>
  </si>
  <si>
    <t>Sách quảng cáo về hàng hóa khác nhau</t>
  </si>
  <si>
    <t>Sách/tập gấp giới thiệu về khách sạn</t>
  </si>
  <si>
    <t>Si đánh bóng giầy</t>
  </si>
  <si>
    <t>Si rô bạc hà</t>
  </si>
  <si>
    <t>Si rô Blue curacao</t>
  </si>
  <si>
    <t>Si rô Blue Curacao (hãng Monin)</t>
  </si>
  <si>
    <t>Si rô Caramel  (hãng Monin)</t>
  </si>
  <si>
    <t>Si rô Cherry (hãng Monin)</t>
  </si>
  <si>
    <t>Si rô chuối</t>
  </si>
  <si>
    <t>Si rô đào</t>
  </si>
  <si>
    <t>Si rô Dâu</t>
  </si>
  <si>
    <t>Si rô dừa</t>
  </si>
  <si>
    <t>Si rô dứa (hãng Monin)</t>
  </si>
  <si>
    <t>Si rô Green banana (hãng Monin)</t>
  </si>
  <si>
    <t>Si rô Grenadine</t>
  </si>
  <si>
    <t>Si rô Grenadine (hãng Monin)</t>
  </si>
  <si>
    <t>Si rô Javenda (hãng Monin)</t>
  </si>
  <si>
    <t>Si rô Kiwi (hãng Monin)</t>
  </si>
  <si>
    <t>Si rô lá dứa</t>
  </si>
  <si>
    <t>Si rô Mojito</t>
  </si>
  <si>
    <t>Si rô sôcôla (700ml)</t>
  </si>
  <si>
    <t>Si rô Strawberry (hãng Monin)</t>
  </si>
  <si>
    <t>Si rô Sweet and sour</t>
  </si>
  <si>
    <t>Si rô Trà xanh</t>
  </si>
  <si>
    <t>Si rô Vanilla</t>
  </si>
  <si>
    <t>Si rô Vanilla (hãng Monin)</t>
  </si>
  <si>
    <t>Si rô Watermelon</t>
  </si>
  <si>
    <t>Sò huyết</t>
  </si>
  <si>
    <t>Sô cô la vụn</t>
  </si>
  <si>
    <t>Sơ đồ mô hình phòng tiệc</t>
  </si>
  <si>
    <t>Sổ ghi chép</t>
  </si>
  <si>
    <t>Sổ ghi thông tin đặt bàn, đặt tiệc</t>
  </si>
  <si>
    <t>Sổ ghi thông tin đặt buồng</t>
  </si>
  <si>
    <t>Sổ giao ca</t>
  </si>
  <si>
    <t>Sổ giao nhận bưu phẩm</t>
  </si>
  <si>
    <t>Sổ làm thủ tục đăng ký khách</t>
  </si>
  <si>
    <t>Sổ làm thủ tục trả buồng</t>
  </si>
  <si>
    <t>Sổ nhập hàng</t>
  </si>
  <si>
    <t>Soda water</t>
  </si>
  <si>
    <t>Sốt Béarner</t>
  </si>
  <si>
    <t>Sốt Béchmel</t>
  </si>
  <si>
    <t>Sốt cà chua</t>
  </si>
  <si>
    <t>Sốt Demi - glace</t>
  </si>
  <si>
    <t>Sốt demi-glace</t>
  </si>
  <si>
    <t>Sốt kem</t>
  </si>
  <si>
    <t xml:space="preserve">Sốt Mayonaise </t>
  </si>
  <si>
    <t>Sốt mayonaise cay</t>
  </si>
  <si>
    <t>Sốt mayonnaise</t>
  </si>
  <si>
    <t>Sốt nâu</t>
  </si>
  <si>
    <t>Sốt Tershire</t>
  </si>
  <si>
    <t>Sốt Worcestershire</t>
  </si>
  <si>
    <t>Su hào</t>
  </si>
  <si>
    <t>Sữa chua</t>
  </si>
  <si>
    <t>Sữa đặc</t>
  </si>
  <si>
    <t>Sữa dưỡng thể</t>
  </si>
  <si>
    <t>Sữa nguyên kem</t>
  </si>
  <si>
    <t>Sữa tươi</t>
  </si>
  <si>
    <t>Sữa tươi không đường</t>
  </si>
  <si>
    <t>Sữa tươi thanh trùng New Zealand</t>
  </si>
  <si>
    <t>Sữa tươi tiệt trùng</t>
  </si>
  <si>
    <t>Sườn cừu</t>
  </si>
  <si>
    <t>Tabali Reserva Syrah</t>
  </si>
  <si>
    <t>Tabasco</t>
  </si>
  <si>
    <t>Tài khoản học tiếng anh online</t>
  </si>
  <si>
    <t>Tài liệu quảng cáo (Brochure) các loại</t>
  </si>
  <si>
    <t>Tấm lót giường</t>
  </si>
  <si>
    <t>Tấm trang trí</t>
  </si>
  <si>
    <t>Táo đỏ</t>
  </si>
  <si>
    <t>Táo xanh</t>
  </si>
  <si>
    <t>Tạp đề</t>
  </si>
  <si>
    <t>Tất nam</t>
  </si>
  <si>
    <t>Tất quần nữ</t>
  </si>
  <si>
    <t>Terra Noble Reserva Cabernet Sauvignon</t>
  </si>
  <si>
    <t>Thạch nho</t>
  </si>
  <si>
    <t>Thảm chân</t>
  </si>
  <si>
    <t>Thẩm định đề thi</t>
  </si>
  <si>
    <t>Thăn bò</t>
  </si>
  <si>
    <t>Thăn lợn các loại</t>
  </si>
  <si>
    <t>Thanh long</t>
  </si>
  <si>
    <t>Thẻ kho</t>
  </si>
  <si>
    <t>Thì là</t>
  </si>
  <si>
    <t>Thịt ba rọi</t>
  </si>
  <si>
    <t xml:space="preserve">Thịt bê </t>
  </si>
  <si>
    <t>Thịt bò</t>
  </si>
  <si>
    <t>Thịt bò ( nầm, sườn)</t>
  </si>
  <si>
    <t>Thịt bò khô</t>
  </si>
  <si>
    <t>Thịt bò Kobe</t>
  </si>
  <si>
    <t>Thịt bò mông</t>
  </si>
  <si>
    <t>Thịt bò thăn</t>
  </si>
  <si>
    <t>Thịt bò úc</t>
  </si>
  <si>
    <t>Thịt bò vai</t>
  </si>
  <si>
    <t>Thịt bò xay</t>
  </si>
  <si>
    <t>Thịt cừu</t>
  </si>
  <si>
    <t>Thịt đùi ngỗng</t>
  </si>
  <si>
    <t>Thịt gà các loại</t>
  </si>
  <si>
    <t>Thịt heo xông khói</t>
  </si>
  <si>
    <t>Thịt hun khói</t>
  </si>
  <si>
    <t xml:space="preserve">Thịt nai </t>
  </si>
  <si>
    <t>Thịt nai (Sườn nai)</t>
  </si>
  <si>
    <t>Thịt nai phi lê</t>
  </si>
  <si>
    <t>Thịt nguội</t>
  </si>
  <si>
    <t>Thịt thỏ</t>
  </si>
  <si>
    <t>Thịt thỏ (chân thỏ)</t>
  </si>
  <si>
    <t>Thịt vịt (Ức vịt)</t>
  </si>
  <si>
    <t>Thịt xông khói</t>
  </si>
  <si>
    <t>Tinh bột nghệ</t>
  </si>
  <si>
    <t>Tỏi khô</t>
  </si>
  <si>
    <t>Tỏi tây</t>
  </si>
  <si>
    <t>Tôm rảo</t>
  </si>
  <si>
    <t>Tôm sú</t>
  </si>
  <si>
    <t>Tôm sú thẻ (30gr)</t>
  </si>
  <si>
    <t>Tonic water</t>
  </si>
  <si>
    <t>Torani sauce caramel</t>
  </si>
  <si>
    <t>Torani sauce chocolate</t>
  </si>
  <si>
    <t>Trà bạc hà</t>
  </si>
  <si>
    <t>Trà bí đao</t>
  </si>
  <si>
    <t>Trà Chaitee</t>
  </si>
  <si>
    <t>Trà chanh</t>
  </si>
  <si>
    <t>Trà gừng</t>
  </si>
  <si>
    <t>Trà hoa cúc</t>
  </si>
  <si>
    <t>Trà lipton</t>
  </si>
  <si>
    <t>Trà mạn</t>
  </si>
  <si>
    <t>Trà matcha</t>
  </si>
  <si>
    <t>Trà ô long</t>
  </si>
  <si>
    <t>Trà Rotbusch</t>
  </si>
  <si>
    <t>Trà sâm</t>
  </si>
  <si>
    <t>Trứng gà</t>
  </si>
  <si>
    <t>Túi cúc</t>
  </si>
  <si>
    <t>Túi đựng rác</t>
  </si>
  <si>
    <t>Túi giặt là</t>
  </si>
  <si>
    <t>Tương cà</t>
  </si>
  <si>
    <t>Tương ớt</t>
  </si>
  <si>
    <t>Twister</t>
  </si>
  <si>
    <t>Váng kem</t>
  </si>
  <si>
    <t>Váng sữa</t>
  </si>
  <si>
    <t>Vani</t>
  </si>
  <si>
    <t>Vịt nguyên con</t>
  </si>
  <si>
    <t>Vỏ cây quế</t>
  </si>
  <si>
    <t>Vỏ chăn giường đôi</t>
  </si>
  <si>
    <t>chiếc</t>
  </si>
  <si>
    <t>Vỏ chăn giường đơn</t>
  </si>
  <si>
    <t>Vỏ gối</t>
  </si>
  <si>
    <t>Vừng</t>
  </si>
  <si>
    <t>Xẻng hót rác</t>
  </si>
  <si>
    <t>Xô đựng đồ</t>
  </si>
  <si>
    <t>Xô nhựa</t>
  </si>
  <si>
    <t>Xoài</t>
  </si>
  <si>
    <t>Xốt Bechamel</t>
  </si>
  <si>
    <t>Xốt cà chua</t>
  </si>
  <si>
    <t>Xốt Demi glace</t>
  </si>
  <si>
    <t>Xốt Holandaise</t>
  </si>
  <si>
    <t>Xốt Maysonaise</t>
  </si>
  <si>
    <t>Xốt Mornay</t>
  </si>
  <si>
    <t>Xốt nâu</t>
  </si>
  <si>
    <t>Xốt Roux</t>
  </si>
  <si>
    <t>Xốt Thousand Island</t>
  </si>
  <si>
    <t>Xu hào</t>
  </si>
  <si>
    <t>Xúc xích bò</t>
  </si>
  <si>
    <t>Xúc xích gà</t>
  </si>
  <si>
    <t>Xương bê</t>
  </si>
  <si>
    <t>Xương bò</t>
  </si>
  <si>
    <t>Xương ống</t>
  </si>
  <si>
    <t>Tour tham quan thực tế</t>
  </si>
  <si>
    <t>chuyến</t>
  </si>
  <si>
    <t xml:space="preserve">Đào tạo ngoại ngữ </t>
  </si>
  <si>
    <t>Trọn gói</t>
  </si>
  <si>
    <t>Tài khoản học online</t>
  </si>
  <si>
    <t>Tài liệu, giáo trình</t>
  </si>
  <si>
    <t>Tổ chức thi và cấp chứng chỉ</t>
  </si>
  <si>
    <t>Vật tư dùng chung (tính theo lớp)</t>
  </si>
  <si>
    <t>Phụ cấp trách nhiệm</t>
  </si>
  <si>
    <t>Chi cho Ban chỉ đạo</t>
  </si>
  <si>
    <t>Tháng</t>
  </si>
  <si>
    <t>Cán bộ quản lý lớp học, điều phối viên</t>
  </si>
  <si>
    <t>Cán bộ lớp</t>
  </si>
  <si>
    <t>Điện thoại, EMS, Internet…</t>
  </si>
  <si>
    <t>Hội nghị, hội thảo; công tác tuyên truyền; đi lại</t>
  </si>
  <si>
    <t>Hội nghị, hội thảo khoảng 40 người/cuộc (bao gồm: In bảng maktet, nước uống, báo cáo, tài liệu,....)</t>
  </si>
  <si>
    <t>Cuộc</t>
  </si>
  <si>
    <t>Công tác tuyên truyền</t>
  </si>
  <si>
    <t>Quảng cáo trên báo</t>
  </si>
  <si>
    <t>Số</t>
  </si>
  <si>
    <t>Quảng cáo trên đài truyền hình</t>
  </si>
  <si>
    <t>Lần</t>
  </si>
  <si>
    <t>Quảng cáo trên đài truyền thanh các xã, huyện…</t>
  </si>
  <si>
    <t>Tờ rơi/thông báo tuyển sinh</t>
  </si>
  <si>
    <t>Tờ</t>
  </si>
  <si>
    <t>Pa nô</t>
  </si>
  <si>
    <t>Tấm</t>
  </si>
  <si>
    <t>Áp phích</t>
  </si>
  <si>
    <t>Băng zôn</t>
  </si>
  <si>
    <t>Chi phí đi lại dự các Hội nghị triển khai, sơ kết, tổng kết khóa học: Số lượng người theo yêu cầu của cơ quan tổ chức hội nghị</t>
  </si>
  <si>
    <t>Văn phòng phẩm cho công tác quản lý</t>
  </si>
  <si>
    <t>Gam</t>
  </si>
  <si>
    <t>Mực máy in, photo</t>
  </si>
  <si>
    <t>Hộp</t>
  </si>
  <si>
    <t>A</t>
  </si>
  <si>
    <t>Phòng học lý thuyết các môn học chung</t>
  </si>
  <si>
    <t>Đèn điện</t>
  </si>
  <si>
    <t>Quạt cây</t>
  </si>
  <si>
    <t>Quạt trần</t>
  </si>
  <si>
    <t>Máy chiếu</t>
  </si>
  <si>
    <t>Máy photocopy</t>
  </si>
  <si>
    <t>Ti vi 54 inch</t>
  </si>
  <si>
    <t>Máy tính</t>
  </si>
  <si>
    <t>Điều hoà nhiệt độ</t>
  </si>
  <si>
    <t>Máy in</t>
  </si>
  <si>
    <t>Phòng thực hành bàn, bar, lễ tân</t>
  </si>
  <si>
    <t>Tivi 54 inch</t>
  </si>
  <si>
    <t>Đầu DVD</t>
  </si>
  <si>
    <t>Máy vi tính</t>
  </si>
  <si>
    <t>Máy xay đa năng</t>
  </si>
  <si>
    <t>Máy rửa cốc chén</t>
  </si>
  <si>
    <t>Tủ lạnh của quầy Bar</t>
  </si>
  <si>
    <t>Máy làm đá</t>
  </si>
  <si>
    <t>Máy trộn</t>
  </si>
  <si>
    <t>Máy pha cà phê</t>
  </si>
  <si>
    <t>Máy xay cà phê</t>
  </si>
  <si>
    <t>Lò nướng bánh</t>
  </si>
  <si>
    <t>Máy chạy điện ép chanh</t>
  </si>
  <si>
    <t>Máy hàn màng</t>
  </si>
  <si>
    <t>Thiết bị tách rác</t>
  </si>
  <si>
    <t>Dao điện</t>
  </si>
  <si>
    <t>Máy cắt vạn năng</t>
  </si>
  <si>
    <t>Máy công cụ bếp đa năng</t>
  </si>
  <si>
    <t>Máy nấu khí hơi đa năng</t>
  </si>
  <si>
    <t>Lò vi sóng</t>
  </si>
  <si>
    <t>Máy trộn cầm tay</t>
  </si>
  <si>
    <t>Máy trộn dạng thanh</t>
  </si>
  <si>
    <t>Vắt cam điện</t>
  </si>
  <si>
    <t>Dao cắt điện</t>
  </si>
  <si>
    <t>Lò nướng bánh mì gối</t>
  </si>
  <si>
    <t>Ấm đun nước</t>
  </si>
  <si>
    <t>Tủ lạnh di động</t>
  </si>
  <si>
    <t>Tủ mát bảo quản thực phẩm</t>
  </si>
  <si>
    <t>Máy rửa bát</t>
  </si>
  <si>
    <t>Máy sấy và diệt khuẩn bát đĩa</t>
  </si>
  <si>
    <t>C</t>
  </si>
  <si>
    <t>Phòng thực hành nghiệp vụ buồng</t>
  </si>
  <si>
    <t>Tivi</t>
  </si>
  <si>
    <t>Máy sấy tóc</t>
  </si>
  <si>
    <t>Bàn ủi</t>
  </si>
  <si>
    <t>Bàn ủi hơi nước</t>
  </si>
  <si>
    <t>D</t>
  </si>
  <si>
    <t>Phòng thực hành ngoại ngữ (phòng lab)</t>
  </si>
  <si>
    <t>Tổng chi phí tiêu hao điện</t>
  </si>
  <si>
    <t>E</t>
  </si>
  <si>
    <t>Phòng thực hành chế biến món ăn</t>
  </si>
  <si>
    <t>Đèn điện 80w</t>
  </si>
  <si>
    <t xml:space="preserve">Máy tính </t>
  </si>
  <si>
    <t>Máy lạnh 2000w</t>
  </si>
  <si>
    <t>Máy giã khoai tây</t>
  </si>
  <si>
    <t>Nồi hấp / Nồi hơi đa năng</t>
  </si>
  <si>
    <t xml:space="preserve">Máy xay sinh tố </t>
  </si>
  <si>
    <t>Lò nướng bánh mỳ gối</t>
  </si>
  <si>
    <t>Máy nấu khí/hơi đa năng</t>
  </si>
  <si>
    <t>Ấm siêu tốc</t>
  </si>
  <si>
    <t>Tủ mát bảo quản nguyên liệu</t>
  </si>
  <si>
    <t>Công suất TB (W)</t>
  </si>
  <si>
    <t>GAS HỌC THỰC HÀNH</t>
  </si>
  <si>
    <t>Định
mức/h</t>
  </si>
  <si>
    <t>Số giờ học</t>
  </si>
  <si>
    <t>Số sinh viên, GV</t>
  </si>
  <si>
    <t>Tổng số tiêu hao</t>
  </si>
  <si>
    <t xml:space="preserve">Gas học thực hành </t>
  </si>
  <si>
    <t>Cộng chi phí tiêu hao gas</t>
  </si>
  <si>
    <t xml:space="preserve">Nước học thực hành </t>
  </si>
  <si>
    <t>m3</t>
  </si>
  <si>
    <t>Nước vệ sinh</t>
  </si>
  <si>
    <t>Tổng chi phí tiêu hao nước</t>
  </si>
  <si>
    <t>Số ngày học giờ học</t>
  </si>
  <si>
    <t>Tổng số tiền điện, nước, ga:</t>
  </si>
  <si>
    <t>Tên/hạng mục thiết bị, dụng cụ sửa chữa, thay thế</t>
  </si>
  <si>
    <t>Đơn</t>
  </si>
  <si>
    <t xml:space="preserve"> vị tính</t>
  </si>
  <si>
    <t>Quạt trần 80W</t>
  </si>
  <si>
    <t>Máy vi tính 814 w</t>
  </si>
  <si>
    <t>Máy chiếu 440w</t>
  </si>
  <si>
    <t>Điều hoà nhiệt độ 2000w</t>
  </si>
  <si>
    <t xml:space="preserve">Máy in </t>
  </si>
  <si>
    <t>Máy Fax 550w</t>
  </si>
  <si>
    <t>Quạt cây 65w</t>
  </si>
  <si>
    <t>Đầu DVD 102w</t>
  </si>
  <si>
    <t>2. Bảo dưỡng máy móc, trang thiết bị</t>
  </si>
  <si>
    <t>Hạng mục bảo dưỡng</t>
  </si>
  <si>
    <t>vị tính</t>
  </si>
  <si>
    <t>Số thiết bị</t>
  </si>
  <si>
    <t xml:space="preserve"> được bảo dưỡng </t>
  </si>
  <si>
    <t xml:space="preserve">Điều hoà nhiệt độ </t>
  </si>
  <si>
    <t xml:space="preserve">Máy chiếu </t>
  </si>
  <si>
    <t xml:space="preserve">Máy làm đá </t>
  </si>
  <si>
    <t xml:space="preserve">Máy vi tính </t>
  </si>
  <si>
    <t>1. Sửa chữa máy móc, trang thiết bị</t>
  </si>
  <si>
    <t xml:space="preserve">SL HS, GV </t>
  </si>
  <si>
    <t>Cộng:</t>
  </si>
  <si>
    <t>Bảo dưỡng, sửa chữa, thay thế</t>
  </si>
  <si>
    <t>Thay đèn, nguồn</t>
  </si>
  <si>
    <t>Thay nguồn, sửa card màn hình</t>
  </si>
  <si>
    <t>Thay nguồn, sửa bo mạch</t>
  </si>
  <si>
    <t>Thay mực, lô sấy, cuốn giấy</t>
  </si>
  <si>
    <t>Thay chip</t>
  </si>
  <si>
    <t>Sửa mô tơ, thay dây điện</t>
  </si>
  <si>
    <t>Thay thế mới</t>
  </si>
  <si>
    <t>Sửa cuốn giấy, lô sấy</t>
  </si>
  <si>
    <t>Thay nguồn</t>
  </si>
  <si>
    <t>Số lần được bảo dưỡng</t>
  </si>
  <si>
    <r>
      <t>DỰ TOÁN CHI PH</t>
    </r>
    <r>
      <rPr>
        <b/>
        <sz val="16"/>
        <rFont val="Times New Roman"/>
        <family val="1"/>
      </rPr>
      <t>Í TÀI LIỆU HỌC TẬP, GIẢNG DẠY</t>
    </r>
  </si>
  <si>
    <t>Nhà xuất bản</t>
  </si>
  <si>
    <t>I. TIN HỌC</t>
  </si>
  <si>
    <t>Giáo trình Tin học đại cương</t>
  </si>
  <si>
    <t>Giáo trình Tin học cơ bản</t>
  </si>
  <si>
    <t>Hướng dẫn tự học Microsoft Word 2013</t>
  </si>
  <si>
    <t>Hướng dẫn tự học Microsoft Excel 2013</t>
  </si>
  <si>
    <t>II. PHÁP LUẬT</t>
  </si>
  <si>
    <t>Pháp luật đại cương</t>
  </si>
  <si>
    <t>Giáo trình Pháp luật (Dùng cho hệ CĐ nghề)</t>
  </si>
  <si>
    <t>Giáo trình Pháp luật đại cương</t>
  </si>
  <si>
    <t>Luật Du lịch</t>
  </si>
  <si>
    <t>III. CHÍNH TRỊ</t>
  </si>
  <si>
    <t>Giáo trình Chính trị</t>
  </si>
  <si>
    <t>Giáo trình Chính trị (dùng cho hệ Cao đẳng nghề)</t>
  </si>
  <si>
    <t>Giáo trình Tư tưởng Hồ Chí Minh</t>
  </si>
  <si>
    <t>Giáo trình Đường lối Cách mạng của Đảng Cộng Sản Việt Nam</t>
  </si>
  <si>
    <t>Giáo trình Kinh tế chính trị</t>
  </si>
  <si>
    <t>IV. GIÁO DỤC QUỐC PHÒNG VÀ AN NINH</t>
  </si>
  <si>
    <t>Giáo trình Giáo dục Quốc phòng và An ninh</t>
  </si>
  <si>
    <t>Tài liệu photo</t>
  </si>
  <si>
    <t>V. GIÁO DỤC THỂ CHẤT</t>
  </si>
  <si>
    <t>Tài liệu photo (50 trang)</t>
  </si>
  <si>
    <t>VI. SỔ SÁCH CHUYÊN MÔN</t>
  </si>
  <si>
    <t>Sổ lên lớp (76 trang/quyển/học kỳ)</t>
  </si>
  <si>
    <t>Sổ giáo án (300 trang/1 quyển/1 môn * 39 môn)</t>
  </si>
  <si>
    <t>Sổ tay giáo viên (32 trang/ 1 quyển/ 1 môn * 39 môn)</t>
  </si>
  <si>
    <t>TỔNG CỘNG</t>
  </si>
  <si>
    <t>Giá trên đã bao gồm 10% VAT và 10% vận chuyển</t>
  </si>
  <si>
    <t>Thay mới hoặc sửa chữa mô tơ, điện</t>
  </si>
  <si>
    <t>Thay nguồn, bo mạch, ram</t>
  </si>
  <si>
    <t>Cộng sửa chữa, bảo dưỡng:</t>
  </si>
  <si>
    <t>Đánh giá năng lực đầu vào</t>
  </si>
  <si>
    <t>Phí xây dựng chương trình và quản lý chất lượng đào tạo</t>
  </si>
  <si>
    <t>giờ</t>
  </si>
  <si>
    <t xml:space="preserve">       - Căn cứ Nghị định số 49/2010/NĐ-CP ngày 14/5/2010 của Thủ tướng Chính phủ về việc Quy định về miễn, giảm học phí, hỗ trợ chi phí học tập và cơ chế thu, sử dụng học phí đối với cơ sở giáo dục thuộc hệ thống giáo dục quốc dân từ năm học 2010-2011 đến năm học 2014-2015(Tạm tính do chưa có nghị định mới áp dụng cho năm học 2015-2016)</t>
  </si>
  <si>
    <t xml:space="preserve">       - Căn cứ thực hiện theo Quyết định số 70/2008/QĐ-LĐTBXH ngày 30/12/2008 của Bộ trưởng Bộ Lao động, Thương binh và Xã hội về học bổng khuyến khích dạy nghề;</t>
  </si>
  <si>
    <t xml:space="preserve"> DỰ TOÁN CHI HỌC BỔNG CHO SINH VIÊN</t>
  </si>
  <si>
    <t>( Kèm theo Dự toán chi phí Đào tạo thí điểm nghề cao đẳng Quản trị khách sạn của trường Cao đẳng nghề Du lịch Vũng Tàu )</t>
  </si>
  <si>
    <t>Học phí năm học 2019-2020:</t>
  </si>
  <si>
    <t>Học phí năm học 2020-2021:</t>
  </si>
  <si>
    <t>Học phí năm học 2021-2022:</t>
  </si>
  <si>
    <t>SL SV</t>
  </si>
  <si>
    <t>Số tháng/năm học</t>
  </si>
  <si>
    <t>Số tiền chi học bổng</t>
  </si>
  <si>
    <t>Mức thu học phí (đ/tháng/SV)</t>
  </si>
  <si>
    <t>Trích 15% quĩ học phí để chi học bổng. Mức thu học phí 2021-2022 là mức dự kiến.</t>
  </si>
  <si>
    <t>Tổng lương trong 1 năm</t>
  </si>
  <si>
    <t>Các tài liệu của Đức không tính dự toán được vì không có báo giá.</t>
  </si>
  <si>
    <t>Số lượng
(cho 1SV)</t>
  </si>
  <si>
    <t>NGHỀ: QUẢN TRỊ KHÁCH SẠN</t>
  </si>
  <si>
    <t xml:space="preserve">1. Thu học phí theo quy định hiện hành:  </t>
  </si>
  <si>
    <t xml:space="preserve">2. Ngân sách nhà nước hỗ trợ:             </t>
  </si>
  <si>
    <t>Cộng vật tư:</t>
  </si>
  <si>
    <t>Chi phí tài liệu của Đức, chi phí mua phôi bằng của Đức, chuyên gia tham gia trong việc ra đề thi, tổ chức coi, chấm thi, chi phí quản lý cấp bằng của Đức</t>
  </si>
  <si>
    <t>NGHỀ QUẢN TRỊ KHÁCH SẠN</t>
  </si>
  <si>
    <t>Phụ cấp GV 30%</t>
  </si>
  <si>
    <t>600</t>
  </si>
  <si>
    <t>Giáo dục Chính trị</t>
  </si>
  <si>
    <t>Phần Kinh tế học (120 giờ)</t>
  </si>
  <si>
    <t>Phần xã hội học (30 giờ)</t>
  </si>
  <si>
    <t>THỰC TẬP NGHỀ</t>
  </si>
  <si>
    <t>2.1</t>
  </si>
  <si>
    <t>2.2</t>
  </si>
  <si>
    <t>HIỆU TRƯỞNG</t>
  </si>
  <si>
    <r>
      <rPr>
        <sz val="11"/>
        <rFont val="Times New Roman"/>
        <family val="1"/>
      </rPr>
      <t xml:space="preserve">   BỘ VĂN HÓA, THỂ THAO VÀ DU LỊCH</t>
    </r>
    <r>
      <rPr>
        <b/>
        <sz val="11"/>
        <rFont val="Times New Roman"/>
        <family val="1"/>
      </rPr>
      <t xml:space="preserve">
TRƯỜNG CAO ĐẲNG DU LỊCH VŨNG TÀU</t>
    </r>
  </si>
  <si>
    <t>NXB Lao động - Xã hội</t>
  </si>
  <si>
    <t>NXB Từ điển Bách Khoa</t>
  </si>
  <si>
    <t>NXB Chính trị Quốc gia</t>
  </si>
  <si>
    <t xml:space="preserve">NXB ĐHQG TPHCM </t>
  </si>
  <si>
    <t>NXB Giáo dục Việt Nam</t>
  </si>
  <si>
    <t>NXB Chính trị</t>
  </si>
  <si>
    <t>NXBChính trị</t>
  </si>
  <si>
    <t>Hợp đồng với Trường Quân Sự: 16SVx350,000đ</t>
  </si>
  <si>
    <r>
      <t xml:space="preserve">
</t>
    </r>
    <r>
      <rPr>
        <sz val="14"/>
        <color indexed="10"/>
        <rFont val="Times New Roman"/>
        <family val="1"/>
      </rPr>
      <t>- Ngoại ngữ: Tiếng Anh</t>
    </r>
    <r>
      <rPr>
        <sz val="14"/>
        <rFont val="Times New Roman"/>
        <family val="1"/>
      </rPr>
      <t xml:space="preserve">
- Thời gian học: 360 giờ 
- Giáo viên nước ngoài: 180 giờ
- Giáo viên Việt Nam:  180 giờ
- Trợ giảng: 180 giờ</t>
    </r>
  </si>
  <si>
    <t>01 SV:</t>
  </si>
  <si>
    <t>16 SV + 1 GV:</t>
  </si>
  <si>
    <t>5 người x 800000</t>
  </si>
  <si>
    <t>2 người x 850000</t>
  </si>
  <si>
    <t xml:space="preserve">Đơn giá RS </t>
  </si>
  <si>
    <t>Thành tiền RS</t>
  </si>
  <si>
    <t>Tổng lương trong năm </t>
  </si>
  <si>
    <t>Đơn giá 01 giờ </t>
  </si>
  <si>
    <t>Phụ cấp đứng lớp</t>
  </si>
  <si>
    <t xml:space="preserve">Đơn giá 1 giờ </t>
  </si>
  <si>
    <t>Trích nộp</t>
  </si>
  <si>
    <t>Lấy bằng Hà Nội</t>
  </si>
  <si>
    <t>consolidate</t>
  </si>
  <si>
    <t>(Lấy bằng Hà Nội)</t>
  </si>
  <si>
    <t>Rà soát</t>
  </si>
  <si>
    <t>Lấy bằng đơn vị do thấp nhất trong 4 đơn vị</t>
  </si>
</sst>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43" formatCode="_(* #,##0.00_);_(* \(#,##0.00\);_(* &quot;-&quot;??_);_(@_)"/>
    <numFmt numFmtId="164" formatCode="_-* #,##0.00\ _₫_-;\-* #,##0.00\ _₫_-;_-* &quot;-&quot;??\ _₫_-;_-@_-"/>
    <numFmt numFmtId="165" formatCode="_(* #,##0_);_(* \(#,##0\);_(* &quot;-&quot;??_);_(@_)"/>
    <numFmt numFmtId="166" formatCode="#,##0.0"/>
    <numFmt numFmtId="167" formatCode="0.000"/>
    <numFmt numFmtId="168" formatCode="#,##0.000"/>
    <numFmt numFmtId="169" formatCode="_-* #,##0\ _₫_-;\-* #,##0\ _₫_-;_-* &quot;-&quot;??\ _₫_-;_-@_-"/>
  </numFmts>
  <fonts count="89">
    <font>
      <sz val="10"/>
      <name val="Arial"/>
    </font>
    <font>
      <sz val="11"/>
      <color indexed="8"/>
      <name val="Calibri"/>
      <family val="2"/>
    </font>
    <font>
      <sz val="10"/>
      <name val="Arial"/>
      <family val="2"/>
    </font>
    <font>
      <sz val="12"/>
      <name val="Times New Roman"/>
      <family val="1"/>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sz val="10"/>
      <name val="Arial"/>
      <family val="2"/>
    </font>
    <font>
      <sz val="14"/>
      <name val=".VnTime"/>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b/>
      <sz val="13"/>
      <name val="Times New Roman"/>
      <family val="1"/>
    </font>
    <font>
      <sz val="13"/>
      <name val="Times New Roman"/>
      <family val="1"/>
    </font>
    <font>
      <sz val="10"/>
      <name val="Arial"/>
      <family val="2"/>
    </font>
    <font>
      <b/>
      <sz val="13"/>
      <name val="Times New Roman"/>
      <family val="1"/>
      <charset val="163"/>
    </font>
    <font>
      <sz val="13"/>
      <name val="Arial"/>
      <family val="2"/>
    </font>
    <font>
      <sz val="10"/>
      <name val="Arial"/>
      <family val="2"/>
      <charset val="163"/>
    </font>
    <font>
      <sz val="11"/>
      <name val="Arial"/>
      <family val="2"/>
    </font>
    <font>
      <b/>
      <sz val="12"/>
      <name val="Times New Roman"/>
      <family val="1"/>
    </font>
    <font>
      <b/>
      <sz val="12"/>
      <name val="Times New Roman"/>
      <family val="1"/>
    </font>
    <font>
      <i/>
      <sz val="11"/>
      <name val="Times New Roman"/>
      <family val="1"/>
    </font>
    <font>
      <b/>
      <sz val="11"/>
      <name val="Times New Roman"/>
      <family val="1"/>
    </font>
    <font>
      <sz val="12"/>
      <name val="Times New Roman"/>
      <family val="1"/>
    </font>
    <font>
      <b/>
      <i/>
      <sz val="12"/>
      <name val="Times New Roman"/>
      <family val="1"/>
    </font>
    <font>
      <sz val="10"/>
      <name val="Times New Roman"/>
      <family val="1"/>
    </font>
    <font>
      <i/>
      <sz val="12"/>
      <name val="Times New Roman"/>
      <family val="1"/>
    </font>
    <font>
      <sz val="12"/>
      <color indexed="12"/>
      <name val="Times New Roman"/>
      <family val="1"/>
    </font>
    <font>
      <sz val="12"/>
      <color indexed="8"/>
      <name val="Times New Roman"/>
      <family val="1"/>
    </font>
    <font>
      <b/>
      <sz val="10"/>
      <name val="Arial"/>
      <family val="2"/>
    </font>
    <font>
      <b/>
      <sz val="14"/>
      <name val="Times New Roman"/>
      <family val="1"/>
    </font>
    <font>
      <sz val="14"/>
      <name val="Times New Roman"/>
      <family val="1"/>
    </font>
    <font>
      <i/>
      <sz val="10"/>
      <name val="Arial"/>
      <family val="2"/>
    </font>
    <font>
      <sz val="12"/>
      <color indexed="8"/>
      <name val="Times New Roman"/>
      <family val="1"/>
      <charset val="163"/>
    </font>
    <font>
      <sz val="14"/>
      <color indexed="8"/>
      <name val="Times New Roman"/>
      <family val="1"/>
    </font>
    <font>
      <b/>
      <sz val="10"/>
      <name val="Times New Roman"/>
      <family val="1"/>
    </font>
    <font>
      <sz val="12"/>
      <name val=".VnTime"/>
      <family val="2"/>
    </font>
    <font>
      <sz val="14"/>
      <color indexed="8"/>
      <name val="Times New Roman"/>
      <family val="1"/>
      <charset val="163"/>
    </font>
    <font>
      <sz val="14"/>
      <color indexed="10"/>
      <name val="Times New Roman"/>
      <family val="1"/>
    </font>
    <font>
      <b/>
      <sz val="12"/>
      <color indexed="8"/>
      <name val="Times New Roman"/>
      <family val="1"/>
      <charset val="163"/>
    </font>
    <font>
      <sz val="10"/>
      <name val="Calibri"/>
      <family val="2"/>
      <charset val="163"/>
    </font>
    <font>
      <sz val="13"/>
      <name val="Times New Roman"/>
      <family val="1"/>
      <charset val="163"/>
    </font>
    <font>
      <sz val="13"/>
      <name val="Arial"/>
      <family val="2"/>
      <charset val="163"/>
    </font>
    <font>
      <b/>
      <sz val="16"/>
      <name val="Times New Roman"/>
      <family val="1"/>
    </font>
    <font>
      <b/>
      <i/>
      <sz val="14"/>
      <name val="Times New Roman"/>
      <family val="1"/>
    </font>
    <font>
      <sz val="11"/>
      <name val="Times New Roman"/>
      <family val="1"/>
    </font>
    <font>
      <b/>
      <sz val="13"/>
      <name val="Arial"/>
      <family val="2"/>
    </font>
    <font>
      <b/>
      <sz val="13"/>
      <name val="Times Roman"/>
    </font>
    <font>
      <sz val="11"/>
      <color theme="1"/>
      <name val="Calibri"/>
      <family val="2"/>
      <charset val="163"/>
      <scheme val="minor"/>
    </font>
    <font>
      <sz val="11"/>
      <color theme="1"/>
      <name val="Calibri"/>
      <family val="2"/>
    </font>
    <font>
      <b/>
      <sz val="13"/>
      <color theme="1"/>
      <name val="Times New Roman"/>
      <family val="1"/>
    </font>
    <font>
      <b/>
      <sz val="11"/>
      <color theme="1"/>
      <name val="Times New Roman"/>
      <family val="1"/>
    </font>
    <font>
      <b/>
      <sz val="12"/>
      <color theme="1"/>
      <name val="Times New Roman"/>
      <family val="1"/>
    </font>
    <font>
      <sz val="12"/>
      <color theme="1"/>
      <name val="Times New Roman"/>
      <family val="1"/>
    </font>
    <font>
      <sz val="13"/>
      <color theme="1"/>
      <name val="Times New Roman"/>
      <family val="1"/>
    </font>
    <font>
      <b/>
      <u/>
      <sz val="12"/>
      <color theme="1"/>
      <name val="Times New Roman"/>
      <family val="1"/>
    </font>
    <font>
      <sz val="12"/>
      <color theme="1"/>
      <name val="Calibri"/>
      <family val="2"/>
      <scheme val="minor"/>
    </font>
    <font>
      <sz val="13"/>
      <color rgb="FF000000"/>
      <name val="Times New Roman"/>
      <family val="1"/>
    </font>
    <font>
      <b/>
      <sz val="13"/>
      <color rgb="FFFF0000"/>
      <name val="Times New Roman"/>
      <family val="1"/>
      <charset val="163"/>
    </font>
    <font>
      <i/>
      <sz val="13"/>
      <color rgb="FFFF0000"/>
      <name val="Times New Roman"/>
      <family val="1"/>
    </font>
    <font>
      <sz val="10"/>
      <name val="Cambria"/>
      <family val="1"/>
      <charset val="163"/>
      <scheme val="major"/>
    </font>
    <font>
      <b/>
      <sz val="13"/>
      <name val="Cambria"/>
      <family val="1"/>
      <charset val="163"/>
      <scheme val="major"/>
    </font>
    <font>
      <sz val="13"/>
      <name val="Cambria"/>
      <family val="1"/>
      <charset val="163"/>
      <scheme val="major"/>
    </font>
    <font>
      <b/>
      <sz val="16"/>
      <color theme="1"/>
      <name val="Times New Roman"/>
      <family val="1"/>
    </font>
    <font>
      <sz val="11"/>
      <color theme="1"/>
      <name val="Times New Roman"/>
      <family val="1"/>
    </font>
    <font>
      <b/>
      <sz val="13"/>
      <color rgb="FFFF0000"/>
      <name val="Times New Roman"/>
      <family val="1"/>
    </font>
    <font>
      <b/>
      <sz val="13"/>
      <color rgb="FF000000"/>
      <name val="Times New Roman"/>
      <family val="1"/>
    </font>
    <font>
      <b/>
      <sz val="13"/>
      <color rgb="FF000000"/>
      <name val="Times New Roman"/>
      <family val="1"/>
      <charset val="163"/>
    </font>
    <font>
      <sz val="13"/>
      <color rgb="FF000000"/>
      <name val="Times New Roman"/>
      <family val="1"/>
      <charset val="163"/>
    </font>
    <font>
      <b/>
      <i/>
      <sz val="13"/>
      <color rgb="FF000000"/>
      <name val="Times New Roman"/>
      <family val="1"/>
      <charset val="163"/>
    </font>
    <font>
      <sz val="14"/>
      <color rgb="FF000000"/>
      <name val="Times New Roman"/>
      <family val="1"/>
    </font>
    <font>
      <sz val="13"/>
      <color rgb="FFFF0000"/>
      <name val="Times New Roman"/>
      <family val="1"/>
    </font>
    <font>
      <sz val="13"/>
      <color rgb="FFFF0000"/>
      <name val="Times New Roman"/>
      <family val="1"/>
      <charset val="163"/>
    </font>
    <font>
      <b/>
      <i/>
      <sz val="13"/>
      <color theme="1"/>
      <name val="Times New Roman"/>
      <family val="1"/>
      <charset val="163"/>
    </font>
    <font>
      <b/>
      <sz val="13"/>
      <color theme="1"/>
      <name val="Times New Roman"/>
      <family val="1"/>
      <charset val="163"/>
    </font>
    <font>
      <b/>
      <sz val="14"/>
      <color theme="1"/>
      <name val="Times New Roman"/>
      <family val="1"/>
    </font>
    <font>
      <b/>
      <sz val="11"/>
      <color theme="1"/>
      <name val="Calibri"/>
      <family val="2"/>
      <scheme val="minor"/>
    </font>
    <font>
      <i/>
      <sz val="11"/>
      <color theme="1"/>
      <name val="Times New Roman"/>
      <family val="1"/>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9"/>
        <bgColor indexed="64"/>
      </patternFill>
    </fill>
    <fill>
      <patternFill patternType="solid">
        <fgColor theme="0"/>
        <bgColor indexed="64"/>
      </patternFill>
    </fill>
    <fill>
      <patternFill patternType="solid">
        <fgColor rgb="FFFFFFFF"/>
        <bgColor indexed="64"/>
      </patternFill>
    </fill>
    <fill>
      <patternFill patternType="solid">
        <fgColor rgb="FFFFFF00"/>
        <bgColor indexed="64"/>
      </patternFill>
    </fill>
    <fill>
      <patternFill patternType="solid">
        <fgColor theme="5" tint="0.79998168889431442"/>
        <bgColor indexed="64"/>
      </patternFill>
    </fill>
  </fills>
  <borders count="30">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diagonal/>
    </border>
    <border>
      <left/>
      <right/>
      <top style="thin">
        <color indexed="64"/>
      </top>
      <bottom/>
      <diagonal/>
    </border>
    <border>
      <left/>
      <right/>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top style="hair">
        <color indexed="64"/>
      </top>
      <bottom style="hair">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hair">
        <color indexed="64"/>
      </bottom>
      <diagonal/>
    </border>
    <border>
      <left style="thin">
        <color indexed="64"/>
      </left>
      <right/>
      <top style="hair">
        <color indexed="64"/>
      </top>
      <bottom style="thin">
        <color indexed="64"/>
      </bottom>
      <diagonal/>
    </border>
    <border>
      <left/>
      <right style="thin">
        <color indexed="64"/>
      </right>
      <top style="hair">
        <color indexed="64"/>
      </top>
      <bottom style="hair">
        <color indexed="64"/>
      </bottom>
      <diagonal/>
    </border>
    <border>
      <left/>
      <right style="thin">
        <color indexed="64"/>
      </right>
      <top style="hair">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style="hair">
        <color indexed="64"/>
      </bottom>
      <diagonal/>
    </border>
    <border>
      <left/>
      <right/>
      <top style="thin">
        <color indexed="64"/>
      </top>
      <bottom style="thin">
        <color indexed="64"/>
      </bottom>
      <diagonal/>
    </border>
    <border>
      <left style="thin">
        <color indexed="64"/>
      </left>
      <right style="thin">
        <color indexed="64"/>
      </right>
      <top/>
      <bottom/>
      <diagonal/>
    </border>
  </borders>
  <cellStyleXfs count="75">
    <xf numFmtId="0" fontId="0" fillId="0" borderId="0"/>
    <xf numFmtId="0" fontId="4" fillId="2" borderId="0" applyNumberFormat="0" applyBorder="0" applyAlignment="0" applyProtection="0"/>
    <xf numFmtId="0" fontId="1" fillId="2" borderId="0" applyNumberFormat="0" applyBorder="0" applyAlignment="0" applyProtection="0"/>
    <xf numFmtId="0" fontId="4" fillId="3" borderId="0" applyNumberFormat="0" applyBorder="0" applyAlignment="0" applyProtection="0"/>
    <xf numFmtId="0" fontId="1" fillId="3" borderId="0" applyNumberFormat="0" applyBorder="0" applyAlignment="0" applyProtection="0"/>
    <xf numFmtId="0" fontId="4" fillId="4" borderId="0" applyNumberFormat="0" applyBorder="0" applyAlignment="0" applyProtection="0"/>
    <xf numFmtId="0" fontId="1" fillId="4" borderId="0" applyNumberFormat="0" applyBorder="0" applyAlignment="0" applyProtection="0"/>
    <xf numFmtId="0" fontId="4" fillId="5" borderId="0" applyNumberFormat="0" applyBorder="0" applyAlignment="0" applyProtection="0"/>
    <xf numFmtId="0" fontId="1" fillId="5" borderId="0" applyNumberFormat="0" applyBorder="0" applyAlignment="0" applyProtection="0"/>
    <xf numFmtId="0" fontId="4" fillId="6" borderId="0" applyNumberFormat="0" applyBorder="0" applyAlignment="0" applyProtection="0"/>
    <xf numFmtId="0" fontId="1" fillId="6" borderId="0" applyNumberFormat="0" applyBorder="0" applyAlignment="0" applyProtection="0"/>
    <xf numFmtId="0" fontId="4" fillId="7" borderId="0" applyNumberFormat="0" applyBorder="0" applyAlignment="0" applyProtection="0"/>
    <xf numFmtId="0" fontId="1" fillId="7" borderId="0" applyNumberFormat="0" applyBorder="0" applyAlignment="0" applyProtection="0"/>
    <xf numFmtId="0" fontId="4" fillId="8" borderId="0" applyNumberFormat="0" applyBorder="0" applyAlignment="0" applyProtection="0"/>
    <xf numFmtId="0" fontId="1" fillId="8" borderId="0" applyNumberFormat="0" applyBorder="0" applyAlignment="0" applyProtection="0"/>
    <xf numFmtId="0" fontId="4" fillId="9" borderId="0" applyNumberFormat="0" applyBorder="0" applyAlignment="0" applyProtection="0"/>
    <xf numFmtId="0" fontId="1" fillId="9" borderId="0" applyNumberFormat="0" applyBorder="0" applyAlignment="0" applyProtection="0"/>
    <xf numFmtId="0" fontId="4" fillId="10" borderId="0" applyNumberFormat="0" applyBorder="0" applyAlignment="0" applyProtection="0"/>
    <xf numFmtId="0" fontId="1" fillId="10" borderId="0" applyNumberFormat="0" applyBorder="0" applyAlignment="0" applyProtection="0"/>
    <xf numFmtId="0" fontId="4" fillId="5" borderId="0" applyNumberFormat="0" applyBorder="0" applyAlignment="0" applyProtection="0"/>
    <xf numFmtId="0" fontId="1" fillId="5" borderId="0" applyNumberFormat="0" applyBorder="0" applyAlignment="0" applyProtection="0"/>
    <xf numFmtId="0" fontId="4" fillId="8" borderId="0" applyNumberFormat="0" applyBorder="0" applyAlignment="0" applyProtection="0"/>
    <xf numFmtId="0" fontId="1" fillId="8" borderId="0" applyNumberFormat="0" applyBorder="0" applyAlignment="0" applyProtection="0"/>
    <xf numFmtId="0" fontId="4" fillId="11" borderId="0" applyNumberFormat="0" applyBorder="0" applyAlignment="0" applyProtection="0"/>
    <xf numFmtId="0" fontId="1" fillId="11" borderId="0" applyNumberFormat="0" applyBorder="0" applyAlignment="0" applyProtection="0"/>
    <xf numFmtId="0" fontId="5" fillId="12"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6" borderId="0" applyNumberFormat="0" applyBorder="0" applyAlignment="0" applyProtection="0"/>
    <xf numFmtId="0" fontId="5" fillId="17" borderId="0" applyNumberFormat="0" applyBorder="0" applyAlignment="0" applyProtection="0"/>
    <xf numFmtId="0" fontId="5" fillId="18"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9" borderId="0" applyNumberFormat="0" applyBorder="0" applyAlignment="0" applyProtection="0"/>
    <xf numFmtId="0" fontId="6" fillId="3" borderId="0" applyNumberFormat="0" applyBorder="0" applyAlignment="0" applyProtection="0"/>
    <xf numFmtId="0" fontId="7" fillId="20" borderId="1" applyNumberFormat="0" applyAlignment="0" applyProtection="0"/>
    <xf numFmtId="43" fontId="2" fillId="0" borderId="0" applyFont="0" applyFill="0" applyBorder="0" applyAlignment="0" applyProtection="0"/>
    <xf numFmtId="43" fontId="25" fillId="0" borderId="0" applyFont="0" applyFill="0" applyBorder="0" applyAlignment="0" applyProtection="0"/>
    <xf numFmtId="43" fontId="2" fillId="0" borderId="0" applyFont="0" applyFill="0" applyBorder="0" applyAlignment="0" applyProtection="0"/>
    <xf numFmtId="164" fontId="59" fillId="0" borderId="0" applyFont="0" applyFill="0" applyBorder="0" applyAlignment="0" applyProtection="0"/>
    <xf numFmtId="43" fontId="28"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8" fillId="21" borderId="2" applyNumberFormat="0" applyAlignment="0" applyProtection="0"/>
    <xf numFmtId="0" fontId="9" fillId="0" borderId="0" applyNumberFormat="0" applyFill="0" applyBorder="0" applyAlignment="0" applyProtection="0"/>
    <xf numFmtId="0" fontId="10" fillId="4" borderId="0" applyNumberFormat="0" applyBorder="0" applyAlignment="0" applyProtection="0"/>
    <xf numFmtId="0" fontId="11" fillId="0" borderId="3" applyNumberFormat="0" applyFill="0" applyAlignment="0" applyProtection="0"/>
    <xf numFmtId="0" fontId="12" fillId="0" borderId="4" applyNumberFormat="0" applyFill="0" applyAlignment="0" applyProtection="0"/>
    <xf numFmtId="0" fontId="13" fillId="0" borderId="5" applyNumberFormat="0" applyFill="0" applyAlignment="0" applyProtection="0"/>
    <xf numFmtId="0" fontId="13" fillId="0" borderId="0" applyNumberFormat="0" applyFill="0" applyBorder="0" applyAlignment="0" applyProtection="0"/>
    <xf numFmtId="0" fontId="14" fillId="7" borderId="1" applyNumberFormat="0" applyAlignment="0" applyProtection="0"/>
    <xf numFmtId="0" fontId="15" fillId="0" borderId="6" applyNumberFormat="0" applyFill="0" applyAlignment="0" applyProtection="0"/>
    <xf numFmtId="0" fontId="16" fillId="22" borderId="0" applyNumberFormat="0" applyBorder="0" applyAlignment="0" applyProtection="0"/>
    <xf numFmtId="0" fontId="47" fillId="0" borderId="0"/>
    <xf numFmtId="0" fontId="2" fillId="0" borderId="0"/>
    <xf numFmtId="0" fontId="2" fillId="0" borderId="0"/>
    <xf numFmtId="0" fontId="2" fillId="0" borderId="0"/>
    <xf numFmtId="0" fontId="2" fillId="0" borderId="0"/>
    <xf numFmtId="0" fontId="17" fillId="0" borderId="0"/>
    <xf numFmtId="0" fontId="2" fillId="0" borderId="0"/>
    <xf numFmtId="0" fontId="28" fillId="0" borderId="0"/>
    <xf numFmtId="0" fontId="3" fillId="0" borderId="0"/>
    <xf numFmtId="0" fontId="59" fillId="0" borderId="0"/>
    <xf numFmtId="0" fontId="60" fillId="0" borderId="0"/>
    <xf numFmtId="0" fontId="18" fillId="0" borderId="0"/>
    <xf numFmtId="0" fontId="18" fillId="23" borderId="7" applyNumberFormat="0" applyFont="0" applyAlignment="0" applyProtection="0"/>
    <xf numFmtId="0" fontId="19" fillId="20" borderId="8" applyNumberFormat="0" applyAlignment="0" applyProtection="0"/>
    <xf numFmtId="0" fontId="20" fillId="0" borderId="0" applyNumberFormat="0" applyFill="0" applyBorder="0" applyAlignment="0" applyProtection="0"/>
    <xf numFmtId="0" fontId="21" fillId="0" borderId="9" applyNumberFormat="0" applyFill="0" applyAlignment="0" applyProtection="0"/>
    <xf numFmtId="0" fontId="22" fillId="0" borderId="0" applyNumberFormat="0" applyFill="0" applyBorder="0" applyAlignment="0" applyProtection="0"/>
  </cellStyleXfs>
  <cellXfs count="550">
    <xf numFmtId="0" fontId="0" fillId="0" borderId="0" xfId="0"/>
    <xf numFmtId="0" fontId="27" fillId="0" borderId="0" xfId="0" applyFont="1"/>
    <xf numFmtId="0" fontId="27" fillId="0" borderId="0" xfId="0" applyFont="1" applyAlignment="1">
      <alignment horizontal="left" wrapText="1"/>
    </xf>
    <xf numFmtId="0" fontId="61" fillId="0" borderId="10" xfId="0" applyFont="1" applyFill="1" applyBorder="1" applyAlignment="1">
      <alignment horizontal="center" vertical="center" wrapText="1"/>
    </xf>
    <xf numFmtId="0" fontId="23" fillId="25" borderId="10" xfId="0" applyFont="1" applyFill="1" applyBorder="1" applyAlignment="1">
      <alignment horizontal="center" vertical="center"/>
    </xf>
    <xf numFmtId="0" fontId="0" fillId="0" borderId="0" xfId="0" applyAlignment="1">
      <alignment horizontal="right"/>
    </xf>
    <xf numFmtId="0" fontId="0" fillId="0" borderId="0" xfId="0" applyAlignment="1"/>
    <xf numFmtId="0" fontId="23" fillId="0" borderId="10" xfId="0" applyFont="1" applyFill="1" applyBorder="1" applyAlignment="1">
      <alignment horizontal="center" vertical="center" wrapText="1"/>
    </xf>
    <xf numFmtId="0" fontId="61" fillId="0" borderId="10" xfId="0" applyFont="1" applyBorder="1" applyAlignment="1">
      <alignment horizontal="center" vertical="center" wrapText="1"/>
    </xf>
    <xf numFmtId="0" fontId="62" fillId="0" borderId="10" xfId="0" applyFont="1" applyBorder="1" applyAlignment="1">
      <alignment horizontal="center" vertical="center" wrapText="1"/>
    </xf>
    <xf numFmtId="0" fontId="63" fillId="0" borderId="10" xfId="0" applyFont="1" applyBorder="1" applyAlignment="1">
      <alignment horizontal="center" vertical="center"/>
    </xf>
    <xf numFmtId="0" fontId="0" fillId="0" borderId="0" xfId="0" applyAlignment="1">
      <alignment horizontal="left"/>
    </xf>
    <xf numFmtId="0" fontId="64" fillId="0" borderId="0" xfId="0" applyFont="1"/>
    <xf numFmtId="0" fontId="2" fillId="0" borderId="0" xfId="0" applyFont="1"/>
    <xf numFmtId="0" fontId="23" fillId="0" borderId="0" xfId="0" applyFont="1"/>
    <xf numFmtId="0" fontId="65" fillId="0" borderId="10" xfId="0" applyFont="1" applyBorder="1" applyAlignment="1">
      <alignment horizontal="center" vertical="center"/>
    </xf>
    <xf numFmtId="0" fontId="23" fillId="0" borderId="11" xfId="0" applyFont="1" applyFill="1" applyBorder="1" applyAlignment="1">
      <alignment horizontal="center" vertical="center" wrapText="1"/>
    </xf>
    <xf numFmtId="0" fontId="23" fillId="25" borderId="10" xfId="0" applyFont="1" applyFill="1" applyBorder="1" applyAlignment="1">
      <alignment horizontal="center" vertical="center" wrapText="1"/>
    </xf>
    <xf numFmtId="0" fontId="30" fillId="0" borderId="10" xfId="69" applyFont="1" applyFill="1" applyBorder="1" applyAlignment="1">
      <alignment horizontal="center" vertical="center" wrapText="1"/>
    </xf>
    <xf numFmtId="3" fontId="30" fillId="0" borderId="10" xfId="69" applyNumberFormat="1" applyFont="1" applyFill="1" applyBorder="1" applyAlignment="1">
      <alignment horizontal="center" vertical="center" wrapText="1"/>
    </xf>
    <xf numFmtId="49" fontId="3" fillId="0" borderId="12" xfId="66" applyNumberFormat="1" applyFont="1" applyFill="1" applyBorder="1" applyAlignment="1">
      <alignment horizontal="center" vertical="center" wrapText="1"/>
    </xf>
    <xf numFmtId="0" fontId="3" fillId="0" borderId="13" xfId="66" applyFont="1" applyFill="1" applyBorder="1" applyAlignment="1">
      <alignment horizontal="center" vertical="center" wrapText="1"/>
    </xf>
    <xf numFmtId="0" fontId="3" fillId="0" borderId="14" xfId="66" applyFont="1" applyFill="1" applyBorder="1" applyAlignment="1">
      <alignment horizontal="center" vertical="center" wrapText="1"/>
    </xf>
    <xf numFmtId="0" fontId="3" fillId="0" borderId="12" xfId="66" applyFont="1" applyFill="1" applyBorder="1" applyAlignment="1">
      <alignment horizontal="left" vertical="center" wrapText="1"/>
    </xf>
    <xf numFmtId="16" fontId="3" fillId="0" borderId="12" xfId="66" applyNumberFormat="1" applyFont="1" applyFill="1" applyBorder="1" applyAlignment="1">
      <alignment horizontal="center" vertical="center" wrapText="1"/>
    </xf>
    <xf numFmtId="0" fontId="3" fillId="0" borderId="12" xfId="66" applyFont="1" applyFill="1" applyBorder="1" applyAlignment="1">
      <alignment horizontal="center" vertical="center" wrapText="1"/>
    </xf>
    <xf numFmtId="0" fontId="31" fillId="0" borderId="10" xfId="69" applyFont="1" applyFill="1" applyBorder="1" applyAlignment="1">
      <alignment horizontal="center" vertical="center" wrapText="1"/>
    </xf>
    <xf numFmtId="0" fontId="3" fillId="0" borderId="12" xfId="69" applyFont="1" applyFill="1" applyBorder="1" applyAlignment="1">
      <alignment horizontal="center" vertical="center" wrapText="1"/>
    </xf>
    <xf numFmtId="0" fontId="3" fillId="0" borderId="12" xfId="69" applyFont="1" applyFill="1" applyBorder="1" applyAlignment="1">
      <alignment horizontal="left" vertical="center" wrapText="1"/>
    </xf>
    <xf numFmtId="0" fontId="63" fillId="0" borderId="10" xfId="69" applyFont="1" applyFill="1" applyBorder="1" applyAlignment="1">
      <alignment horizontal="center" vertical="center" wrapText="1"/>
    </xf>
    <xf numFmtId="0" fontId="3" fillId="0" borderId="13" xfId="66" applyFont="1" applyFill="1" applyBorder="1" applyAlignment="1">
      <alignment horizontal="left" vertical="center" wrapText="1"/>
    </xf>
    <xf numFmtId="0" fontId="64" fillId="0" borderId="13" xfId="66" applyFont="1" applyFill="1" applyBorder="1" applyAlignment="1">
      <alignment horizontal="center" vertical="center" wrapText="1"/>
    </xf>
    <xf numFmtId="0" fontId="3" fillId="0" borderId="14" xfId="66" applyFont="1" applyFill="1" applyBorder="1" applyAlignment="1">
      <alignment horizontal="left" vertical="center" wrapText="1"/>
    </xf>
    <xf numFmtId="0" fontId="64" fillId="0" borderId="14" xfId="66" applyFont="1" applyFill="1" applyBorder="1" applyAlignment="1">
      <alignment horizontal="center" vertical="center" wrapText="1"/>
    </xf>
    <xf numFmtId="0" fontId="38" fillId="0" borderId="0" xfId="66" applyFont="1" applyFill="1" applyBorder="1" applyAlignment="1">
      <alignment horizontal="left" vertical="center" wrapText="1"/>
    </xf>
    <xf numFmtId="0" fontId="32" fillId="0" borderId="0" xfId="66" applyFont="1" applyFill="1" applyBorder="1" applyAlignment="1">
      <alignment horizontal="left" vertical="center" wrapText="1"/>
    </xf>
    <xf numFmtId="0" fontId="66" fillId="0" borderId="0" xfId="0" applyFont="1" applyBorder="1"/>
    <xf numFmtId="0" fontId="23" fillId="0" borderId="0" xfId="66" applyFont="1" applyAlignment="1">
      <alignment horizontal="center" vertical="center" wrapText="1"/>
    </xf>
    <xf numFmtId="3" fontId="3" fillId="0" borderId="13" xfId="66" quotePrefix="1" applyNumberFormat="1" applyFont="1" applyFill="1" applyBorder="1" applyAlignment="1">
      <alignment horizontal="center" vertical="center" wrapText="1"/>
    </xf>
    <xf numFmtId="3" fontId="3" fillId="0" borderId="14" xfId="66" applyNumberFormat="1" applyFont="1" applyFill="1" applyBorder="1" applyAlignment="1">
      <alignment horizontal="center" vertical="center" wrapText="1"/>
    </xf>
    <xf numFmtId="3" fontId="3" fillId="0" borderId="12" xfId="66" applyNumberFormat="1" applyFont="1" applyFill="1" applyBorder="1" applyAlignment="1">
      <alignment horizontal="center" vertical="center" wrapText="1"/>
    </xf>
    <xf numFmtId="3" fontId="0" fillId="0" borderId="0" xfId="0" applyNumberFormat="1" applyAlignment="1">
      <alignment horizontal="right"/>
    </xf>
    <xf numFmtId="0" fontId="36" fillId="0" borderId="0" xfId="0" applyFont="1"/>
    <xf numFmtId="0" fontId="36" fillId="0" borderId="0" xfId="0" applyFont="1" applyAlignment="1"/>
    <xf numFmtId="0" fontId="29" fillId="0" borderId="0" xfId="0" applyFont="1"/>
    <xf numFmtId="0" fontId="29" fillId="0" borderId="0" xfId="0" applyFont="1" applyAlignment="1">
      <alignment horizontal="left"/>
    </xf>
    <xf numFmtId="0" fontId="29" fillId="0" borderId="0" xfId="0" applyFont="1" applyAlignment="1">
      <alignment horizontal="right"/>
    </xf>
    <xf numFmtId="0" fontId="40" fillId="0" borderId="0" xfId="0" applyFont="1"/>
    <xf numFmtId="0" fontId="30" fillId="0" borderId="10" xfId="0" applyFont="1" applyBorder="1" applyAlignment="1">
      <alignment horizontal="center" vertical="center"/>
    </xf>
    <xf numFmtId="0" fontId="30" fillId="0" borderId="10" xfId="0" applyFont="1" applyBorder="1" applyAlignment="1">
      <alignment horizontal="center" vertical="center" wrapText="1"/>
    </xf>
    <xf numFmtId="49" fontId="37" fillId="0" borderId="10" xfId="40" applyNumberFormat="1" applyFont="1" applyFill="1" applyBorder="1" applyAlignment="1">
      <alignment horizontal="center" vertical="center" wrapText="1"/>
    </xf>
    <xf numFmtId="0" fontId="0" fillId="0" borderId="0" xfId="0" applyFill="1"/>
    <xf numFmtId="0" fontId="27" fillId="0" borderId="0" xfId="0" applyFont="1" applyAlignment="1">
      <alignment horizontal="right"/>
    </xf>
    <xf numFmtId="3" fontId="0" fillId="0" borderId="0" xfId="0" applyNumberFormat="1"/>
    <xf numFmtId="0" fontId="23" fillId="0" borderId="0" xfId="0" applyFont="1" applyAlignment="1"/>
    <xf numFmtId="0" fontId="26" fillId="0" borderId="0" xfId="0" applyFont="1" applyAlignment="1">
      <alignment vertical="center" wrapText="1"/>
    </xf>
    <xf numFmtId="0" fontId="27" fillId="0" borderId="0" xfId="0" applyFont="1" applyAlignment="1">
      <alignment horizontal="center"/>
    </xf>
    <xf numFmtId="49" fontId="37" fillId="0" borderId="12" xfId="40" applyNumberFormat="1" applyFont="1" applyFill="1" applyBorder="1" applyAlignment="1">
      <alignment horizontal="left" vertical="center" wrapText="1"/>
    </xf>
    <xf numFmtId="0" fontId="37" fillId="0" borderId="12" xfId="69" applyFont="1" applyFill="1" applyBorder="1" applyAlignment="1">
      <alignment horizontal="left" vertical="center" wrapText="1"/>
    </xf>
    <xf numFmtId="0" fontId="3" fillId="0" borderId="14" xfId="69" applyFont="1" applyFill="1" applyBorder="1" applyAlignment="1">
      <alignment horizontal="center" vertical="center" wrapText="1"/>
    </xf>
    <xf numFmtId="0" fontId="3" fillId="0" borderId="14" xfId="69" applyFont="1" applyFill="1" applyBorder="1" applyAlignment="1">
      <alignment horizontal="left" vertical="center" wrapText="1"/>
    </xf>
    <xf numFmtId="0" fontId="3" fillId="0" borderId="12" xfId="69" applyFont="1" applyFill="1" applyBorder="1" applyAlignment="1">
      <alignment horizontal="center" vertical="center"/>
    </xf>
    <xf numFmtId="0" fontId="3" fillId="0" borderId="15" xfId="69" applyFont="1" applyFill="1" applyBorder="1" applyAlignment="1">
      <alignment horizontal="center" vertical="center" wrapText="1"/>
    </xf>
    <xf numFmtId="0" fontId="3" fillId="0" borderId="15" xfId="69" applyFont="1" applyFill="1" applyBorder="1" applyAlignment="1">
      <alignment horizontal="left" vertical="center" wrapText="1"/>
    </xf>
    <xf numFmtId="0" fontId="23" fillId="0" borderId="0" xfId="0" applyFont="1" applyAlignment="1">
      <alignment vertical="center"/>
    </xf>
    <xf numFmtId="49" fontId="23" fillId="0" borderId="10" xfId="0" applyNumberFormat="1" applyFont="1" applyFill="1" applyBorder="1" applyAlignment="1">
      <alignment horizontal="center" vertical="center" wrapText="1"/>
    </xf>
    <xf numFmtId="49" fontId="23" fillId="0" borderId="11" xfId="0" applyNumberFormat="1" applyFont="1" applyFill="1" applyBorder="1" applyAlignment="1">
      <alignment horizontal="center" vertical="center" wrapText="1"/>
    </xf>
    <xf numFmtId="0" fontId="37" fillId="0" borderId="12" xfId="69" applyFont="1" applyFill="1" applyBorder="1" applyAlignment="1">
      <alignment horizontal="right" vertical="center" wrapText="1"/>
    </xf>
    <xf numFmtId="0" fontId="61" fillId="0" borderId="0" xfId="0" applyFont="1" applyBorder="1" applyAlignment="1">
      <alignment horizontal="center" vertical="center" wrapText="1"/>
    </xf>
    <xf numFmtId="0" fontId="0" fillId="0" borderId="0" xfId="0" applyAlignment="1">
      <alignment horizontal="center" vertical="center"/>
    </xf>
    <xf numFmtId="0" fontId="33" fillId="0" borderId="0" xfId="0" applyFont="1" applyAlignment="1">
      <alignment vertical="center"/>
    </xf>
    <xf numFmtId="0" fontId="0" fillId="0" borderId="0" xfId="0" applyAlignment="1">
      <alignment vertical="center"/>
    </xf>
    <xf numFmtId="0" fontId="36" fillId="0" borderId="0" xfId="0" applyFont="1" applyAlignment="1">
      <alignment vertical="center"/>
    </xf>
    <xf numFmtId="0" fontId="30" fillId="0" borderId="16" xfId="69" applyFont="1" applyFill="1" applyBorder="1" applyAlignment="1">
      <alignment horizontal="left" vertical="center" wrapText="1"/>
    </xf>
    <xf numFmtId="49" fontId="37" fillId="0" borderId="16" xfId="40" applyNumberFormat="1" applyFont="1" applyFill="1" applyBorder="1" applyAlignment="1">
      <alignment horizontal="center" vertical="center" wrapText="1"/>
    </xf>
    <xf numFmtId="0" fontId="0" fillId="0" borderId="0" xfId="0" applyBorder="1"/>
    <xf numFmtId="0" fontId="23" fillId="0" borderId="0" xfId="0" applyFont="1" applyFill="1" applyBorder="1" applyAlignment="1">
      <alignment horizontal="center"/>
    </xf>
    <xf numFmtId="0" fontId="24" fillId="0" borderId="0" xfId="0" applyFont="1" applyFill="1" applyBorder="1"/>
    <xf numFmtId="0" fontId="24" fillId="0" borderId="0" xfId="0" applyFont="1" applyFill="1" applyBorder="1" applyAlignment="1">
      <alignment horizontal="right"/>
    </xf>
    <xf numFmtId="3" fontId="24" fillId="0" borderId="0" xfId="0" applyNumberFormat="1" applyFont="1" applyFill="1" applyBorder="1" applyAlignment="1">
      <alignment horizontal="right" vertical="center"/>
    </xf>
    <xf numFmtId="0" fontId="24" fillId="0" borderId="0" xfId="0" applyFont="1" applyFill="1"/>
    <xf numFmtId="0" fontId="24" fillId="0" borderId="0" xfId="0" applyFont="1" applyFill="1" applyAlignment="1">
      <alignment horizontal="right"/>
    </xf>
    <xf numFmtId="0" fontId="24" fillId="0" borderId="0" xfId="0" applyFont="1" applyFill="1" applyAlignment="1"/>
    <xf numFmtId="0" fontId="30" fillId="0" borderId="10" xfId="0" applyFont="1" applyFill="1" applyBorder="1" applyAlignment="1">
      <alignment horizontal="center" vertical="center"/>
    </xf>
    <xf numFmtId="0" fontId="30" fillId="0" borderId="10" xfId="65" applyFont="1" applyFill="1" applyBorder="1" applyAlignment="1">
      <alignment horizontal="center" vertical="center" wrapText="1"/>
    </xf>
    <xf numFmtId="3" fontId="30" fillId="0" borderId="10" xfId="65" applyNumberFormat="1" applyFont="1" applyFill="1" applyBorder="1" applyAlignment="1">
      <alignment horizontal="center" vertical="center" wrapText="1"/>
    </xf>
    <xf numFmtId="166" fontId="3" fillId="0" borderId="12" xfId="66" quotePrefix="1" applyNumberFormat="1" applyFont="1" applyFill="1" applyBorder="1" applyAlignment="1">
      <alignment horizontal="center" vertical="center" wrapText="1"/>
    </xf>
    <xf numFmtId="49" fontId="0" fillId="0" borderId="0" xfId="0" applyNumberFormat="1" applyAlignment="1">
      <alignment vertical="center"/>
    </xf>
    <xf numFmtId="0" fontId="63" fillId="0" borderId="10" xfId="0" applyFont="1" applyBorder="1" applyAlignment="1">
      <alignment horizontal="center" vertical="center" wrapText="1"/>
    </xf>
    <xf numFmtId="0" fontId="67" fillId="0" borderId="0" xfId="0" applyFont="1" applyAlignment="1">
      <alignment vertical="center"/>
    </xf>
    <xf numFmtId="0" fontId="61" fillId="0" borderId="10" xfId="0" applyFont="1" applyBorder="1" applyAlignment="1">
      <alignment vertical="center"/>
    </xf>
    <xf numFmtId="165" fontId="61" fillId="0" borderId="10" xfId="0" applyNumberFormat="1" applyFont="1" applyBorder="1" applyAlignment="1">
      <alignment vertical="center"/>
    </xf>
    <xf numFmtId="0" fontId="45" fillId="0" borderId="0" xfId="68" applyFont="1"/>
    <xf numFmtId="0" fontId="48" fillId="0" borderId="0" xfId="68" applyFont="1"/>
    <xf numFmtId="0" fontId="3" fillId="0" borderId="0" xfId="0" applyFont="1"/>
    <xf numFmtId="49" fontId="3" fillId="0" borderId="15" xfId="66" applyNumberFormat="1" applyFont="1" applyFill="1" applyBorder="1" applyAlignment="1">
      <alignment horizontal="right" vertical="center" wrapText="1"/>
    </xf>
    <xf numFmtId="0" fontId="3" fillId="0" borderId="15" xfId="66" applyFont="1" applyFill="1" applyBorder="1" applyAlignment="1">
      <alignment horizontal="left" vertical="center" wrapText="1"/>
    </xf>
    <xf numFmtId="0" fontId="3" fillId="0" borderId="15" xfId="66" applyFont="1" applyFill="1" applyBorder="1" applyAlignment="1">
      <alignment horizontal="center" vertical="center" wrapText="1"/>
    </xf>
    <xf numFmtId="3" fontId="3" fillId="0" borderId="15" xfId="66" applyNumberFormat="1" applyFont="1" applyFill="1" applyBorder="1" applyAlignment="1">
      <alignment horizontal="center" vertical="center" wrapText="1"/>
    </xf>
    <xf numFmtId="49" fontId="3" fillId="0" borderId="10" xfId="66" applyNumberFormat="1" applyFont="1" applyFill="1" applyBorder="1" applyAlignment="1">
      <alignment horizontal="right" vertical="center" wrapText="1"/>
    </xf>
    <xf numFmtId="0" fontId="3" fillId="0" borderId="10" xfId="66" applyFont="1" applyFill="1" applyBorder="1" applyAlignment="1">
      <alignment horizontal="left" vertical="center" wrapText="1"/>
    </xf>
    <xf numFmtId="0" fontId="3" fillId="0" borderId="10" xfId="66" applyFont="1" applyFill="1" applyBorder="1" applyAlignment="1">
      <alignment horizontal="center" vertical="center" wrapText="1"/>
    </xf>
    <xf numFmtId="3" fontId="3" fillId="0" borderId="10" xfId="66" applyNumberFormat="1" applyFont="1" applyFill="1" applyBorder="1" applyAlignment="1">
      <alignment horizontal="center" vertical="center" wrapText="1"/>
    </xf>
    <xf numFmtId="0" fontId="0" fillId="0" borderId="10" xfId="0" applyBorder="1"/>
    <xf numFmtId="0" fontId="61" fillId="0" borderId="0" xfId="0" applyFont="1" applyBorder="1" applyAlignment="1">
      <alignment horizontal="left" vertical="center" wrapText="1"/>
    </xf>
    <xf numFmtId="0" fontId="65" fillId="0" borderId="0" xfId="0" applyFont="1" applyBorder="1" applyAlignment="1">
      <alignment horizontal="right" vertical="center" wrapText="1"/>
    </xf>
    <xf numFmtId="3" fontId="65" fillId="0" borderId="0" xfId="0" applyNumberFormat="1" applyFont="1" applyBorder="1" applyAlignment="1">
      <alignment horizontal="right" vertical="center" wrapText="1"/>
    </xf>
    <xf numFmtId="0" fontId="65" fillId="24" borderId="12" xfId="0" applyFont="1" applyFill="1" applyBorder="1" applyAlignment="1">
      <alignment horizontal="center" vertical="center" wrapText="1"/>
    </xf>
    <xf numFmtId="0" fontId="68" fillId="26" borderId="12" xfId="0" applyFont="1" applyFill="1" applyBorder="1" applyAlignment="1">
      <alignment vertical="center" wrapText="1"/>
    </xf>
    <xf numFmtId="0" fontId="68" fillId="26" borderId="12" xfId="0" applyFont="1" applyFill="1" applyBorder="1" applyAlignment="1">
      <alignment horizontal="center" vertical="center" wrapText="1"/>
    </xf>
    <xf numFmtId="165" fontId="24" fillId="0" borderId="12" xfId="0" applyNumberFormat="1" applyFont="1" applyBorder="1" applyAlignment="1">
      <alignment vertical="center"/>
    </xf>
    <xf numFmtId="165" fontId="65" fillId="0" borderId="12" xfId="0" applyNumberFormat="1" applyFont="1" applyBorder="1" applyAlignment="1">
      <alignment vertical="center"/>
    </xf>
    <xf numFmtId="0" fontId="68" fillId="26" borderId="12" xfId="0" applyFont="1" applyFill="1" applyBorder="1" applyAlignment="1">
      <alignment horizontal="left" vertical="center" wrapText="1"/>
    </xf>
    <xf numFmtId="165" fontId="24" fillId="0" borderId="12" xfId="0" applyNumberFormat="1" applyFont="1" applyBorder="1" applyAlignment="1">
      <alignment horizontal="left" vertical="center"/>
    </xf>
    <xf numFmtId="0" fontId="68" fillId="0" borderId="12" xfId="0" applyFont="1" applyBorder="1" applyAlignment="1">
      <alignment horizontal="left" vertical="center"/>
    </xf>
    <xf numFmtId="0" fontId="68" fillId="0" borderId="12" xfId="0" applyFont="1" applyBorder="1" applyAlignment="1">
      <alignment horizontal="center" vertical="center"/>
    </xf>
    <xf numFmtId="0" fontId="68" fillId="0" borderId="12" xfId="0" applyFont="1" applyBorder="1" applyAlignment="1">
      <alignment horizontal="left" vertical="center" wrapText="1"/>
    </xf>
    <xf numFmtId="0" fontId="65" fillId="0" borderId="12" xfId="0" applyFont="1" applyBorder="1" applyAlignment="1">
      <alignment horizontal="center" vertical="center"/>
    </xf>
    <xf numFmtId="0" fontId="69" fillId="0" borderId="12" xfId="0" applyFont="1" applyBorder="1" applyAlignment="1">
      <alignment horizontal="center" vertical="center"/>
    </xf>
    <xf numFmtId="0" fontId="27" fillId="0" borderId="10" xfId="0" applyFont="1" applyBorder="1"/>
    <xf numFmtId="0" fontId="70" fillId="0" borderId="0" xfId="0" applyFont="1" applyAlignment="1">
      <alignment horizontal="center" vertical="center"/>
    </xf>
    <xf numFmtId="3" fontId="26" fillId="0" borderId="0" xfId="0" applyNumberFormat="1" applyFont="1" applyFill="1" applyAlignment="1"/>
    <xf numFmtId="0" fontId="30" fillId="27" borderId="10" xfId="65" applyFont="1" applyFill="1" applyBorder="1" applyAlignment="1">
      <alignment horizontal="center" vertical="center" wrapText="1"/>
    </xf>
    <xf numFmtId="3" fontId="61" fillId="0" borderId="10" xfId="0" applyNumberFormat="1" applyFont="1" applyFill="1" applyBorder="1" applyAlignment="1">
      <alignment horizontal="center" vertical="center" wrapText="1"/>
    </xf>
    <xf numFmtId="3" fontId="0" fillId="0" borderId="10" xfId="0" applyNumberFormat="1" applyBorder="1"/>
    <xf numFmtId="0" fontId="71" fillId="0" borderId="0" xfId="0" applyFont="1"/>
    <xf numFmtId="0" fontId="71" fillId="0" borderId="0" xfId="0" applyFont="1" applyAlignment="1">
      <alignment horizontal="right"/>
    </xf>
    <xf numFmtId="3" fontId="71" fillId="0" borderId="0" xfId="0" applyNumberFormat="1" applyFont="1"/>
    <xf numFmtId="0" fontId="72" fillId="0" borderId="0" xfId="0" applyFont="1"/>
    <xf numFmtId="0" fontId="72" fillId="0" borderId="0" xfId="0" applyFont="1" applyAlignment="1">
      <alignment horizontal="left"/>
    </xf>
    <xf numFmtId="3" fontId="73" fillId="0" borderId="0" xfId="0" applyNumberFormat="1" applyFont="1"/>
    <xf numFmtId="0" fontId="73" fillId="0" borderId="10" xfId="0" applyFont="1" applyBorder="1"/>
    <xf numFmtId="3" fontId="72" fillId="0" borderId="10" xfId="0" applyNumberFormat="1" applyFont="1" applyBorder="1"/>
    <xf numFmtId="0" fontId="26" fillId="26" borderId="0" xfId="0" applyFont="1" applyFill="1" applyBorder="1" applyAlignment="1">
      <alignment vertical="center"/>
    </xf>
    <xf numFmtId="3" fontId="26" fillId="26" borderId="0" xfId="0" applyNumberFormat="1" applyFont="1" applyFill="1" applyBorder="1" applyAlignment="1">
      <alignment horizontal="center" vertical="center"/>
    </xf>
    <xf numFmtId="0" fontId="26" fillId="0" borderId="0" xfId="0" applyFont="1" applyAlignment="1">
      <alignment horizontal="left" vertical="center"/>
    </xf>
    <xf numFmtId="3" fontId="70" fillId="0" borderId="0" xfId="0" applyNumberFormat="1" applyFont="1" applyAlignment="1">
      <alignment horizontal="center" vertical="center"/>
    </xf>
    <xf numFmtId="0" fontId="59" fillId="0" borderId="0" xfId="67"/>
    <xf numFmtId="0" fontId="61" fillId="0" borderId="10" xfId="67" applyFont="1" applyBorder="1" applyAlignment="1">
      <alignment horizontal="center" vertical="center" wrapText="1"/>
    </xf>
    <xf numFmtId="169" fontId="61" fillId="0" borderId="10" xfId="42" applyNumberFormat="1" applyFont="1" applyBorder="1" applyAlignment="1">
      <alignment horizontal="center" vertical="center" wrapText="1"/>
    </xf>
    <xf numFmtId="0" fontId="65" fillId="0" borderId="10" xfId="67" applyFont="1" applyBorder="1" applyAlignment="1">
      <alignment horizontal="center"/>
    </xf>
    <xf numFmtId="0" fontId="61" fillId="0" borderId="10" xfId="67" applyFont="1" applyBorder="1" applyAlignment="1">
      <alignment horizontal="center"/>
    </xf>
    <xf numFmtId="169" fontId="61" fillId="0" borderId="10" xfId="42" applyNumberFormat="1" applyFont="1" applyBorder="1" applyAlignment="1">
      <alignment horizontal="center"/>
    </xf>
    <xf numFmtId="3" fontId="72" fillId="0" borderId="0" xfId="0" applyNumberFormat="1" applyFont="1"/>
    <xf numFmtId="0" fontId="0" fillId="0" borderId="0" xfId="0" applyAlignment="1">
      <alignment vertical="top" wrapText="1"/>
    </xf>
    <xf numFmtId="3" fontId="36" fillId="0" borderId="0" xfId="0" applyNumberFormat="1" applyFont="1" applyAlignment="1">
      <alignment vertical="center"/>
    </xf>
    <xf numFmtId="3" fontId="0" fillId="0" borderId="0" xfId="0" applyNumberFormat="1" applyAlignment="1">
      <alignment vertical="center"/>
    </xf>
    <xf numFmtId="4" fontId="0" fillId="0" borderId="0" xfId="0" applyNumberFormat="1"/>
    <xf numFmtId="0" fontId="72" fillId="0" borderId="10" xfId="0" applyFont="1" applyBorder="1" applyAlignment="1">
      <alignment horizontal="center" vertical="top" wrapText="1"/>
    </xf>
    <xf numFmtId="0" fontId="72" fillId="0" borderId="10" xfId="0" applyFont="1" applyBorder="1" applyAlignment="1">
      <alignment vertical="top" wrapText="1"/>
    </xf>
    <xf numFmtId="0" fontId="72" fillId="0" borderId="11" xfId="0" applyFont="1" applyBorder="1" applyAlignment="1">
      <alignment horizontal="center" vertical="top" wrapText="1"/>
    </xf>
    <xf numFmtId="3" fontId="72" fillId="0" borderId="10" xfId="0" applyNumberFormat="1" applyFont="1" applyBorder="1" applyAlignment="1">
      <alignment horizontal="center" vertical="top" wrapText="1"/>
    </xf>
    <xf numFmtId="0" fontId="73" fillId="0" borderId="10" xfId="0" applyFont="1" applyBorder="1" applyAlignment="1">
      <alignment horizontal="center"/>
    </xf>
    <xf numFmtId="3" fontId="73" fillId="0" borderId="11" xfId="0" applyNumberFormat="1" applyFont="1" applyBorder="1"/>
    <xf numFmtId="3" fontId="72" fillId="0" borderId="11" xfId="0" applyNumberFormat="1" applyFont="1" applyBorder="1"/>
    <xf numFmtId="0" fontId="35" fillId="0" borderId="0" xfId="69" applyFont="1" applyFill="1" applyBorder="1" applyAlignment="1">
      <alignment horizontal="left" vertical="center" wrapText="1"/>
    </xf>
    <xf numFmtId="49" fontId="74" fillId="0" borderId="17" xfId="67" applyNumberFormat="1" applyFont="1" applyBorder="1" applyAlignment="1">
      <alignment horizontal="center" vertical="center"/>
    </xf>
    <xf numFmtId="0" fontId="24" fillId="0" borderId="12" xfId="0" applyFont="1" applyBorder="1"/>
    <xf numFmtId="49" fontId="23" fillId="0" borderId="12" xfId="0" applyNumberFormat="1" applyFont="1" applyFill="1" applyBorder="1" applyAlignment="1">
      <alignment horizontal="center" vertical="center" wrapText="1"/>
    </xf>
    <xf numFmtId="49" fontId="46" fillId="0" borderId="12" xfId="0" applyNumberFormat="1" applyFont="1" applyFill="1" applyBorder="1" applyAlignment="1">
      <alignment horizontal="center" vertical="center" wrapText="1"/>
    </xf>
    <xf numFmtId="0" fontId="68" fillId="0" borderId="12" xfId="0" applyFont="1" applyBorder="1" applyAlignment="1">
      <alignment horizontal="center" vertical="center" wrapText="1"/>
    </xf>
    <xf numFmtId="0" fontId="75" fillId="0" borderId="12" xfId="0" applyFont="1" applyBorder="1"/>
    <xf numFmtId="168" fontId="65" fillId="0" borderId="12" xfId="42" applyNumberFormat="1" applyFont="1" applyBorder="1" applyAlignment="1">
      <alignment horizontal="center" vertical="center"/>
    </xf>
    <xf numFmtId="165" fontId="65" fillId="0" borderId="12" xfId="42" applyNumberFormat="1" applyFont="1" applyBorder="1" applyAlignment="1">
      <alignment vertical="center"/>
    </xf>
    <xf numFmtId="165" fontId="65" fillId="0" borderId="12" xfId="42" applyNumberFormat="1" applyFont="1" applyFill="1" applyBorder="1" applyAlignment="1">
      <alignment vertical="center" wrapText="1"/>
    </xf>
    <xf numFmtId="165" fontId="24" fillId="0" borderId="12" xfId="0" applyNumberFormat="1" applyFont="1" applyBorder="1"/>
    <xf numFmtId="0" fontId="24" fillId="0" borderId="12" xfId="0" applyFont="1" applyBorder="1" applyAlignment="1">
      <alignment vertical="center"/>
    </xf>
    <xf numFmtId="165" fontId="24" fillId="0" borderId="12" xfId="0" applyNumberFormat="1" applyFont="1" applyBorder="1" applyAlignment="1">
      <alignment vertical="center" wrapText="1"/>
    </xf>
    <xf numFmtId="0" fontId="27" fillId="0" borderId="0" xfId="0" applyFont="1" applyAlignment="1">
      <alignment vertical="center"/>
    </xf>
    <xf numFmtId="165" fontId="65" fillId="25" borderId="12" xfId="0" applyNumberFormat="1" applyFont="1" applyFill="1" applyBorder="1" applyAlignment="1">
      <alignment horizontal="left"/>
    </xf>
    <xf numFmtId="168" fontId="65" fillId="25" borderId="12" xfId="42" applyNumberFormat="1" applyFont="1" applyFill="1" applyBorder="1" applyAlignment="1">
      <alignment horizontal="center" vertical="center"/>
    </xf>
    <xf numFmtId="0" fontId="61" fillId="24" borderId="12" xfId="0" applyFont="1" applyFill="1" applyBorder="1" applyAlignment="1">
      <alignment vertical="center" wrapText="1"/>
    </xf>
    <xf numFmtId="0" fontId="76" fillId="0" borderId="12" xfId="0" applyFont="1" applyBorder="1" applyAlignment="1">
      <alignment horizontal="center" vertical="center"/>
    </xf>
    <xf numFmtId="0" fontId="77" fillId="0" borderId="12" xfId="0" applyFont="1" applyBorder="1" applyAlignment="1">
      <alignment horizontal="center" vertical="center" wrapText="1"/>
    </xf>
    <xf numFmtId="3" fontId="30" fillId="0" borderId="10" xfId="0" applyNumberFormat="1" applyFont="1" applyBorder="1" applyAlignment="1">
      <alignment horizontal="center" vertical="center"/>
    </xf>
    <xf numFmtId="0" fontId="24" fillId="0" borderId="10" xfId="0" applyFont="1" applyFill="1" applyBorder="1"/>
    <xf numFmtId="3" fontId="24" fillId="0" borderId="0" xfId="0" applyNumberFormat="1" applyFont="1" applyFill="1" applyAlignment="1">
      <alignment horizontal="right" vertical="center"/>
    </xf>
    <xf numFmtId="3" fontId="73" fillId="0" borderId="11" xfId="0" applyNumberFormat="1" applyFont="1" applyBorder="1" applyAlignment="1">
      <alignment horizontal="center"/>
    </xf>
    <xf numFmtId="0" fontId="35" fillId="0" borderId="0" xfId="69" applyFont="1" applyFill="1" applyBorder="1" applyAlignment="1">
      <alignment vertical="center" wrapText="1"/>
    </xf>
    <xf numFmtId="3" fontId="30" fillId="0" borderId="16" xfId="40" applyNumberFormat="1" applyFont="1" applyFill="1" applyBorder="1" applyAlignment="1">
      <alignment horizontal="center" vertical="center"/>
    </xf>
    <xf numFmtId="3" fontId="0" fillId="0" borderId="16" xfId="0" applyNumberFormat="1" applyBorder="1"/>
    <xf numFmtId="3" fontId="35" fillId="0" borderId="0" xfId="69" applyNumberFormat="1" applyFont="1" applyFill="1" applyBorder="1" applyAlignment="1">
      <alignment horizontal="left" vertical="center" wrapText="1"/>
    </xf>
    <xf numFmtId="3" fontId="35" fillId="0" borderId="0" xfId="69" applyNumberFormat="1" applyFont="1" applyFill="1" applyBorder="1" applyAlignment="1">
      <alignment vertical="center" wrapText="1"/>
    </xf>
    <xf numFmtId="3" fontId="35" fillId="0" borderId="0" xfId="69" applyNumberFormat="1" applyFont="1" applyFill="1" applyBorder="1" applyAlignment="1">
      <alignment horizontal="right" vertical="center" wrapText="1"/>
    </xf>
    <xf numFmtId="3" fontId="26" fillId="0" borderId="0" xfId="0" applyNumberFormat="1" applyFont="1" applyFill="1" applyAlignment="1">
      <alignment horizontal="right" vertical="center"/>
    </xf>
    <xf numFmtId="0" fontId="78" fillId="28" borderId="13" xfId="0" applyFont="1" applyFill="1" applyBorder="1" applyAlignment="1">
      <alignment horizontal="center" vertical="center" wrapText="1"/>
    </xf>
    <xf numFmtId="0" fontId="24" fillId="28" borderId="13" xfId="0" applyFont="1" applyFill="1" applyBorder="1" applyAlignment="1">
      <alignment horizontal="left" wrapText="1"/>
    </xf>
    <xf numFmtId="49" fontId="23" fillId="28" borderId="13" xfId="0" applyNumberFormat="1" applyFont="1" applyFill="1" applyBorder="1" applyAlignment="1">
      <alignment vertical="center" wrapText="1"/>
    </xf>
    <xf numFmtId="49" fontId="23" fillId="28" borderId="13" xfId="0" applyNumberFormat="1" applyFont="1" applyFill="1" applyBorder="1" applyAlignment="1">
      <alignment horizontal="center" vertical="center" wrapText="1"/>
    </xf>
    <xf numFmtId="49" fontId="23" fillId="28" borderId="13" xfId="0" applyNumberFormat="1" applyFont="1" applyFill="1" applyBorder="1" applyAlignment="1">
      <alignment horizontal="left" vertical="center" wrapText="1"/>
    </xf>
    <xf numFmtId="165" fontId="27" fillId="0" borderId="0" xfId="0" applyNumberFormat="1" applyFont="1"/>
    <xf numFmtId="0" fontId="27" fillId="0" borderId="12" xfId="0" applyFont="1" applyBorder="1"/>
    <xf numFmtId="0" fontId="78" fillId="28" borderId="12" xfId="0" applyFont="1" applyFill="1" applyBorder="1" applyAlignment="1">
      <alignment horizontal="center" vertical="center" wrapText="1"/>
    </xf>
    <xf numFmtId="0" fontId="27" fillId="28" borderId="12" xfId="0" applyFont="1" applyFill="1" applyBorder="1"/>
    <xf numFmtId="0" fontId="61" fillId="28" borderId="12" xfId="0" applyFont="1" applyFill="1" applyBorder="1" applyAlignment="1">
      <alignment vertical="center" wrapText="1"/>
    </xf>
    <xf numFmtId="0" fontId="77" fillId="28" borderId="12" xfId="0" applyFont="1" applyFill="1" applyBorder="1" applyAlignment="1">
      <alignment horizontal="center" vertical="center" wrapText="1"/>
    </xf>
    <xf numFmtId="165" fontId="24" fillId="28" borderId="12" xfId="0" applyNumberFormat="1" applyFont="1" applyFill="1" applyBorder="1" applyAlignment="1">
      <alignment horizontal="left" vertical="center"/>
    </xf>
    <xf numFmtId="168" fontId="65" fillId="28" borderId="12" xfId="42" applyNumberFormat="1" applyFont="1" applyFill="1" applyBorder="1" applyAlignment="1">
      <alignment horizontal="center" vertical="center"/>
    </xf>
    <xf numFmtId="0" fontId="65" fillId="25" borderId="12" xfId="0" applyFont="1" applyFill="1" applyBorder="1" applyAlignment="1">
      <alignment horizontal="left" vertical="center" wrapText="1"/>
    </xf>
    <xf numFmtId="0" fontId="77" fillId="26" borderId="12" xfId="0" applyFont="1" applyFill="1" applyBorder="1" applyAlignment="1">
      <alignment horizontal="center" vertical="center" wrapText="1"/>
    </xf>
    <xf numFmtId="0" fontId="77" fillId="0" borderId="12" xfId="0" applyFont="1" applyBorder="1" applyAlignment="1">
      <alignment horizontal="center" vertical="center"/>
    </xf>
    <xf numFmtId="0" fontId="77" fillId="28" borderId="12" xfId="0" applyFont="1" applyFill="1" applyBorder="1" applyAlignment="1">
      <alignment horizontal="center" vertical="center"/>
    </xf>
    <xf numFmtId="0" fontId="27" fillId="28" borderId="15" xfId="0" applyFont="1" applyFill="1" applyBorder="1"/>
    <xf numFmtId="165" fontId="24" fillId="28" borderId="18" xfId="0" applyNumberFormat="1" applyFont="1" applyFill="1" applyBorder="1" applyAlignment="1">
      <alignment horizontal="left" vertical="center"/>
    </xf>
    <xf numFmtId="0" fontId="27" fillId="0" borderId="10" xfId="0" applyFont="1" applyBorder="1" applyAlignment="1">
      <alignment horizontal="center"/>
    </xf>
    <xf numFmtId="0" fontId="23" fillId="0" borderId="10" xfId="0" applyFont="1" applyBorder="1" applyAlignment="1">
      <alignment horizontal="left" wrapText="1"/>
    </xf>
    <xf numFmtId="3" fontId="23" fillId="0" borderId="10" xfId="0" applyNumberFormat="1" applyFont="1" applyBorder="1" applyAlignment="1">
      <alignment horizontal="left" wrapText="1"/>
    </xf>
    <xf numFmtId="168" fontId="23" fillId="25" borderId="10" xfId="0" applyNumberFormat="1" applyFont="1" applyFill="1" applyBorder="1" applyAlignment="1">
      <alignment horizontal="center" wrapText="1"/>
    </xf>
    <xf numFmtId="3" fontId="23" fillId="0" borderId="10" xfId="0" applyNumberFormat="1" applyFont="1" applyBorder="1" applyAlignment="1">
      <alignment horizontal="center" wrapText="1"/>
    </xf>
    <xf numFmtId="49" fontId="23" fillId="0" borderId="13" xfId="0" applyNumberFormat="1" applyFont="1" applyFill="1" applyBorder="1" applyAlignment="1">
      <alignment vertical="center" wrapText="1"/>
    </xf>
    <xf numFmtId="3" fontId="27" fillId="0" borderId="0" xfId="0" applyNumberFormat="1" applyFont="1" applyAlignment="1">
      <alignment horizontal="center"/>
    </xf>
    <xf numFmtId="0" fontId="33" fillId="0" borderId="0" xfId="0" applyFont="1" applyAlignment="1">
      <alignment horizontal="left" vertical="center" wrapText="1"/>
    </xf>
    <xf numFmtId="0" fontId="41" fillId="0" borderId="0" xfId="0" applyFont="1" applyAlignment="1">
      <alignment horizontal="center" vertical="center" wrapText="1"/>
    </xf>
    <xf numFmtId="0" fontId="23" fillId="0" borderId="0" xfId="0" applyFont="1" applyFill="1" applyBorder="1" applyAlignment="1">
      <alignment horizontal="center" vertical="center" wrapText="1"/>
    </xf>
    <xf numFmtId="0" fontId="78" fillId="0" borderId="12" xfId="0" applyFont="1" applyBorder="1" applyAlignment="1">
      <alignment horizontal="center" vertical="center"/>
    </xf>
    <xf numFmtId="0" fontId="78" fillId="0" borderId="12" xfId="0" applyFont="1" applyBorder="1" applyAlignment="1">
      <alignment vertical="center" wrapText="1"/>
    </xf>
    <xf numFmtId="0" fontId="51" fillId="0" borderId="12" xfId="0" applyFont="1" applyBorder="1" applyAlignment="1">
      <alignment vertical="center"/>
    </xf>
    <xf numFmtId="0" fontId="79" fillId="0" borderId="12" xfId="0" applyFont="1" applyBorder="1" applyAlignment="1">
      <alignment horizontal="center" vertical="center"/>
    </xf>
    <xf numFmtId="0" fontId="79" fillId="0" borderId="12" xfId="0" applyFont="1" applyBorder="1" applyAlignment="1">
      <alignment vertical="center" wrapText="1"/>
    </xf>
    <xf numFmtId="3" fontId="79" fillId="0" borderId="12" xfId="0" applyNumberFormat="1" applyFont="1" applyBorder="1" applyAlignment="1">
      <alignment horizontal="right" vertical="center" wrapText="1"/>
    </xf>
    <xf numFmtId="3" fontId="3" fillId="0" borderId="12" xfId="0" applyNumberFormat="1" applyFont="1" applyFill="1" applyBorder="1" applyAlignment="1">
      <alignment horizontal="right" vertical="center"/>
    </xf>
    <xf numFmtId="0" fontId="78" fillId="0" borderId="12" xfId="0" applyFont="1" applyBorder="1" applyAlignment="1">
      <alignment horizontal="justify" vertical="center" wrapText="1"/>
    </xf>
    <xf numFmtId="3" fontId="78" fillId="0" borderId="12" xfId="0" applyNumberFormat="1" applyFont="1" applyBorder="1" applyAlignment="1">
      <alignment horizontal="right" vertical="center" wrapText="1"/>
    </xf>
    <xf numFmtId="0" fontId="79" fillId="0" borderId="12" xfId="0" applyFont="1" applyBorder="1" applyAlignment="1">
      <alignment vertical="center"/>
    </xf>
    <xf numFmtId="0" fontId="80" fillId="0" borderId="12" xfId="0" applyFont="1" applyBorder="1" applyAlignment="1">
      <alignment vertical="center" wrapText="1"/>
    </xf>
    <xf numFmtId="0" fontId="52" fillId="0" borderId="12" xfId="0" applyFont="1" applyBorder="1" applyAlignment="1">
      <alignment vertical="center" wrapText="1"/>
    </xf>
    <xf numFmtId="0" fontId="52" fillId="0" borderId="12" xfId="0" applyFont="1" applyBorder="1" applyAlignment="1">
      <alignment horizontal="center" vertical="center"/>
    </xf>
    <xf numFmtId="3" fontId="52" fillId="0" borderId="12" xfId="0" applyNumberFormat="1" applyFont="1" applyBorder="1" applyAlignment="1">
      <alignment horizontal="center" vertical="center"/>
    </xf>
    <xf numFmtId="0" fontId="79" fillId="0" borderId="12" xfId="0" applyFont="1" applyBorder="1" applyAlignment="1">
      <alignment horizontal="justify" vertical="center" wrapText="1"/>
    </xf>
    <xf numFmtId="0" fontId="79" fillId="0" borderId="18" xfId="0" applyFont="1" applyBorder="1" applyAlignment="1">
      <alignment horizontal="center" vertical="center"/>
    </xf>
    <xf numFmtId="0" fontId="79" fillId="0" borderId="18" xfId="0" applyFont="1" applyBorder="1" applyAlignment="1">
      <alignment vertical="center" wrapText="1"/>
    </xf>
    <xf numFmtId="3" fontId="79" fillId="0" borderId="18" xfId="0" applyNumberFormat="1" applyFont="1" applyBorder="1" applyAlignment="1">
      <alignment horizontal="right" vertical="center" wrapText="1"/>
    </xf>
    <xf numFmtId="3" fontId="3" fillId="0" borderId="18" xfId="0" applyNumberFormat="1" applyFont="1" applyFill="1" applyBorder="1" applyAlignment="1">
      <alignment horizontal="right" vertical="center"/>
    </xf>
    <xf numFmtId="0" fontId="78" fillId="0" borderId="14" xfId="0" applyFont="1" applyBorder="1" applyAlignment="1">
      <alignment horizontal="center" vertical="center"/>
    </xf>
    <xf numFmtId="0" fontId="78" fillId="0" borderId="14" xfId="0" applyFont="1" applyBorder="1" applyAlignment="1">
      <alignment vertical="center" wrapText="1"/>
    </xf>
    <xf numFmtId="0" fontId="51" fillId="0" borderId="14" xfId="0" applyFont="1" applyBorder="1" applyAlignment="1">
      <alignment vertical="center"/>
    </xf>
    <xf numFmtId="3" fontId="78" fillId="0" borderId="14" xfId="0" applyNumberFormat="1" applyFont="1" applyBorder="1" applyAlignment="1">
      <alignment vertical="center" wrapText="1"/>
    </xf>
    <xf numFmtId="3" fontId="30" fillId="0" borderId="14" xfId="0" applyNumberFormat="1" applyFont="1" applyFill="1" applyBorder="1" applyAlignment="1">
      <alignment horizontal="right" vertical="center"/>
    </xf>
    <xf numFmtId="165" fontId="30" fillId="0" borderId="0" xfId="0" applyNumberFormat="1" applyFont="1" applyAlignment="1"/>
    <xf numFmtId="49" fontId="3" fillId="0" borderId="0" xfId="66" applyNumberFormat="1" applyFont="1" applyFill="1" applyBorder="1" applyAlignment="1">
      <alignment horizontal="right" vertical="center" wrapText="1"/>
    </xf>
    <xf numFmtId="0" fontId="3" fillId="0" borderId="0" xfId="66" applyFont="1" applyFill="1" applyBorder="1" applyAlignment="1">
      <alignment horizontal="left" vertical="center" wrapText="1"/>
    </xf>
    <xf numFmtId="0" fontId="3" fillId="0" borderId="0" xfId="66" applyFont="1" applyFill="1" applyBorder="1" applyAlignment="1">
      <alignment horizontal="center" vertical="center" wrapText="1"/>
    </xf>
    <xf numFmtId="3" fontId="3" fillId="0" borderId="0" xfId="66" applyNumberFormat="1" applyFont="1" applyFill="1" applyBorder="1" applyAlignment="1">
      <alignment horizontal="center" vertical="center" wrapText="1"/>
    </xf>
    <xf numFmtId="0" fontId="65" fillId="0" borderId="13" xfId="67" applyFont="1" applyBorder="1" applyAlignment="1">
      <alignment vertical="center"/>
    </xf>
    <xf numFmtId="0" fontId="65" fillId="0" borderId="13" xfId="67" applyFont="1" applyBorder="1" applyAlignment="1">
      <alignment horizontal="center" vertical="center"/>
    </xf>
    <xf numFmtId="169" fontId="65" fillId="0" borderId="13" xfId="42" applyNumberFormat="1" applyFont="1" applyBorder="1" applyAlignment="1">
      <alignment vertical="center"/>
    </xf>
    <xf numFmtId="0" fontId="65" fillId="0" borderId="12" xfId="67" applyFont="1" applyBorder="1" applyAlignment="1">
      <alignment horizontal="center" vertical="center"/>
    </xf>
    <xf numFmtId="0" fontId="65" fillId="0" borderId="12" xfId="67" applyFont="1" applyBorder="1" applyAlignment="1">
      <alignment vertical="center"/>
    </xf>
    <xf numFmtId="169" fontId="65" fillId="0" borderId="12" xfId="42" applyNumberFormat="1" applyFont="1" applyBorder="1" applyAlignment="1">
      <alignment vertical="center"/>
    </xf>
    <xf numFmtId="0" fontId="61" fillId="0" borderId="12" xfId="67" applyFont="1" applyBorder="1" applyAlignment="1">
      <alignment horizontal="left" vertical="center"/>
    </xf>
    <xf numFmtId="0" fontId="65" fillId="0" borderId="12" xfId="67" applyFont="1" applyBorder="1" applyAlignment="1">
      <alignment horizontal="left" vertical="center"/>
    </xf>
    <xf numFmtId="0" fontId="65" fillId="0" borderId="12" xfId="67" applyFont="1" applyBorder="1" applyAlignment="1">
      <alignment vertical="center" wrapText="1"/>
    </xf>
    <xf numFmtId="0" fontId="65" fillId="0" borderId="19" xfId="67" applyFont="1" applyBorder="1" applyAlignment="1">
      <alignment horizontal="center" vertical="center"/>
    </xf>
    <xf numFmtId="0" fontId="65" fillId="0" borderId="12" xfId="67" applyFont="1" applyBorder="1" applyAlignment="1">
      <alignment horizontal="center"/>
    </xf>
    <xf numFmtId="0" fontId="65" fillId="0" borderId="12" xfId="67" applyFont="1" applyBorder="1"/>
    <xf numFmtId="0" fontId="65" fillId="0" borderId="12" xfId="67" applyFont="1" applyBorder="1" applyAlignment="1">
      <alignment wrapText="1"/>
    </xf>
    <xf numFmtId="0" fontId="65" fillId="0" borderId="18" xfId="67" applyFont="1" applyBorder="1" applyAlignment="1">
      <alignment horizontal="center"/>
    </xf>
    <xf numFmtId="0" fontId="65" fillId="0" borderId="18" xfId="67" applyFont="1" applyBorder="1" applyAlignment="1">
      <alignment wrapText="1"/>
    </xf>
    <xf numFmtId="0" fontId="65" fillId="0" borderId="18" xfId="67" applyFont="1" applyBorder="1"/>
    <xf numFmtId="169" fontId="65" fillId="0" borderId="18" xfId="42" applyNumberFormat="1" applyFont="1" applyBorder="1" applyAlignment="1">
      <alignment vertical="center"/>
    </xf>
    <xf numFmtId="3" fontId="65" fillId="0" borderId="14" xfId="42" applyNumberFormat="1" applyFont="1" applyBorder="1" applyAlignment="1">
      <alignment horizontal="right" vertical="center"/>
    </xf>
    <xf numFmtId="165" fontId="65" fillId="0" borderId="14" xfId="42" applyNumberFormat="1" applyFont="1" applyBorder="1" applyAlignment="1">
      <alignment horizontal="right" vertical="center"/>
    </xf>
    <xf numFmtId="165" fontId="65" fillId="0" borderId="14" xfId="0" applyNumberFormat="1" applyFont="1" applyBorder="1" applyAlignment="1">
      <alignment horizontal="right" vertical="center"/>
    </xf>
    <xf numFmtId="165" fontId="65" fillId="0" borderId="14" xfId="42" applyNumberFormat="1" applyFont="1" applyFill="1" applyBorder="1" applyAlignment="1">
      <alignment horizontal="right" vertical="center" wrapText="1"/>
    </xf>
    <xf numFmtId="165" fontId="65" fillId="0" borderId="12" xfId="42" applyNumberFormat="1" applyFont="1" applyFill="1" applyBorder="1" applyAlignment="1">
      <alignment horizontal="right" vertical="center" wrapText="1"/>
    </xf>
    <xf numFmtId="168" fontId="65" fillId="28" borderId="12" xfId="42" applyNumberFormat="1" applyFont="1" applyFill="1" applyBorder="1" applyAlignment="1">
      <alignment horizontal="right" vertical="center"/>
    </xf>
    <xf numFmtId="165" fontId="65" fillId="28" borderId="12" xfId="42" applyNumberFormat="1" applyFont="1" applyFill="1" applyBorder="1" applyAlignment="1">
      <alignment horizontal="right" vertical="center" wrapText="1"/>
    </xf>
    <xf numFmtId="165" fontId="65" fillId="25" borderId="14" xfId="0" applyNumberFormat="1" applyFont="1" applyFill="1" applyBorder="1" applyAlignment="1">
      <alignment horizontal="right" vertical="center"/>
    </xf>
    <xf numFmtId="3" fontId="23" fillId="0" borderId="10" xfId="0" applyNumberFormat="1" applyFont="1" applyBorder="1" applyAlignment="1">
      <alignment horizontal="right" wrapText="1"/>
    </xf>
    <xf numFmtId="165" fontId="23" fillId="0" borderId="10" xfId="0" applyNumberFormat="1" applyFont="1" applyBorder="1" applyAlignment="1">
      <alignment horizontal="right"/>
    </xf>
    <xf numFmtId="0" fontId="27" fillId="25" borderId="0" xfId="0" applyFont="1" applyFill="1"/>
    <xf numFmtId="0" fontId="26" fillId="28" borderId="15" xfId="0" applyFont="1" applyFill="1" applyBorder="1" applyAlignment="1">
      <alignment horizontal="center" vertical="center" wrapText="1"/>
    </xf>
    <xf numFmtId="0" fontId="26" fillId="28" borderId="18" xfId="0" applyFont="1" applyFill="1" applyBorder="1" applyAlignment="1">
      <alignment horizontal="left" vertical="center" wrapText="1"/>
    </xf>
    <xf numFmtId="0" fontId="23" fillId="28" borderId="18" xfId="0" applyFont="1" applyFill="1" applyBorder="1" applyAlignment="1">
      <alignment horizontal="center" vertical="center"/>
    </xf>
    <xf numFmtId="168" fontId="24" fillId="28" borderId="12" xfId="42" applyNumberFormat="1" applyFont="1" applyFill="1" applyBorder="1" applyAlignment="1">
      <alignment horizontal="center" vertical="center"/>
    </xf>
    <xf numFmtId="168" fontId="24" fillId="28" borderId="12" xfId="42" applyNumberFormat="1" applyFont="1" applyFill="1" applyBorder="1" applyAlignment="1">
      <alignment horizontal="right" vertical="center"/>
    </xf>
    <xf numFmtId="165" fontId="24" fillId="28" borderId="15" xfId="42" applyNumberFormat="1" applyFont="1" applyFill="1" applyBorder="1" applyAlignment="1">
      <alignment horizontal="right" vertical="center" wrapText="1"/>
    </xf>
    <xf numFmtId="0" fontId="24" fillId="0" borderId="20" xfId="0" applyFont="1" applyBorder="1" applyAlignment="1">
      <alignment horizontal="center"/>
    </xf>
    <xf numFmtId="0" fontId="24" fillId="0" borderId="20" xfId="0" applyFont="1" applyBorder="1"/>
    <xf numFmtId="0" fontId="23" fillId="0" borderId="20" xfId="0" applyFont="1" applyBorder="1" applyAlignment="1">
      <alignment horizontal="center" wrapText="1"/>
    </xf>
    <xf numFmtId="3" fontId="23" fillId="0" borderId="20" xfId="0" applyNumberFormat="1" applyFont="1" applyBorder="1" applyAlignment="1">
      <alignment horizontal="left" wrapText="1"/>
    </xf>
    <xf numFmtId="0" fontId="23" fillId="0" borderId="20" xfId="0" applyFont="1" applyBorder="1" applyAlignment="1">
      <alignment horizontal="left" wrapText="1"/>
    </xf>
    <xf numFmtId="167" fontId="23" fillId="0" borderId="20" xfId="0" applyNumberFormat="1" applyFont="1" applyBorder="1" applyAlignment="1">
      <alignment horizontal="left" wrapText="1"/>
    </xf>
    <xf numFmtId="3" fontId="23" fillId="0" borderId="20" xfId="0" applyNumberFormat="1" applyFont="1" applyBorder="1" applyAlignment="1">
      <alignment horizontal="right" wrapText="1"/>
    </xf>
    <xf numFmtId="0" fontId="77" fillId="0" borderId="18" xfId="0" applyFont="1" applyBorder="1" applyAlignment="1">
      <alignment horizontal="center" vertical="center" wrapText="1"/>
    </xf>
    <xf numFmtId="0" fontId="24" fillId="0" borderId="18" xfId="0" applyFont="1" applyBorder="1" applyAlignment="1">
      <alignment vertical="center"/>
    </xf>
    <xf numFmtId="0" fontId="77" fillId="0" borderId="18" xfId="0" applyFont="1" applyBorder="1" applyAlignment="1">
      <alignment horizontal="left" vertical="center" wrapText="1"/>
    </xf>
    <xf numFmtId="0" fontId="61" fillId="0" borderId="18" xfId="0" applyFont="1" applyBorder="1" applyAlignment="1">
      <alignment horizontal="center" vertical="center"/>
    </xf>
    <xf numFmtId="165" fontId="24" fillId="0" borderId="18" xfId="0" applyNumberFormat="1" applyFont="1" applyBorder="1" applyAlignment="1">
      <alignment horizontal="left" vertical="center"/>
    </xf>
    <xf numFmtId="168" fontId="65" fillId="25" borderId="18" xfId="42" applyNumberFormat="1" applyFont="1" applyFill="1" applyBorder="1" applyAlignment="1">
      <alignment horizontal="center" vertical="center"/>
    </xf>
    <xf numFmtId="165" fontId="65" fillId="0" borderId="18" xfId="42" applyNumberFormat="1" applyFont="1" applyBorder="1" applyAlignment="1">
      <alignment vertical="center"/>
    </xf>
    <xf numFmtId="165" fontId="65" fillId="0" borderId="18" xfId="0" applyNumberFormat="1" applyFont="1" applyBorder="1" applyAlignment="1">
      <alignment vertical="center"/>
    </xf>
    <xf numFmtId="165" fontId="65" fillId="0" borderId="18" xfId="42" applyNumberFormat="1" applyFont="1" applyFill="1" applyBorder="1" applyAlignment="1">
      <alignment vertical="center" wrapText="1"/>
    </xf>
    <xf numFmtId="165" fontId="24" fillId="0" borderId="18" xfId="0" applyNumberFormat="1" applyFont="1" applyBorder="1" applyAlignment="1">
      <alignment vertical="center"/>
    </xf>
    <xf numFmtId="49" fontId="23" fillId="0" borderId="14" xfId="0" applyNumberFormat="1" applyFont="1" applyFill="1" applyBorder="1" applyAlignment="1">
      <alignment horizontal="center" vertical="center" wrapText="1"/>
    </xf>
    <xf numFmtId="49" fontId="46" fillId="0" borderId="14" xfId="0" applyNumberFormat="1" applyFont="1" applyFill="1" applyBorder="1" applyAlignment="1">
      <alignment horizontal="center" vertical="center" wrapText="1"/>
    </xf>
    <xf numFmtId="0" fontId="23" fillId="0" borderId="18" xfId="0" applyFont="1" applyFill="1" applyBorder="1" applyAlignment="1">
      <alignment horizontal="center" vertical="center" wrapText="1"/>
    </xf>
    <xf numFmtId="0" fontId="65" fillId="0" borderId="13" xfId="0" applyFont="1" applyBorder="1" applyAlignment="1">
      <alignment horizontal="center" vertical="center"/>
    </xf>
    <xf numFmtId="0" fontId="42" fillId="0" borderId="13" xfId="60" applyFont="1" applyBorder="1" applyAlignment="1">
      <alignment vertical="center" wrapText="1"/>
    </xf>
    <xf numFmtId="0" fontId="42" fillId="0" borderId="13" xfId="60" applyFont="1" applyBorder="1" applyAlignment="1">
      <alignment horizontal="center" vertical="center" wrapText="1"/>
    </xf>
    <xf numFmtId="165" fontId="42" fillId="0" borderId="13" xfId="45" applyNumberFormat="1" applyFont="1" applyBorder="1" applyAlignment="1">
      <alignment horizontal="center" vertical="center"/>
    </xf>
    <xf numFmtId="165" fontId="65" fillId="0" borderId="13" xfId="39" applyNumberFormat="1" applyFont="1" applyBorder="1" applyAlignment="1">
      <alignment horizontal="center" vertical="center"/>
    </xf>
    <xf numFmtId="165" fontId="65" fillId="0" borderId="13" xfId="0" applyNumberFormat="1" applyFont="1" applyBorder="1" applyAlignment="1">
      <alignment horizontal="center" vertical="center"/>
    </xf>
    <xf numFmtId="0" fontId="42" fillId="0" borderId="12" xfId="59" applyFont="1" applyBorder="1" applyAlignment="1">
      <alignment horizontal="left" vertical="center" wrapText="1"/>
    </xf>
    <xf numFmtId="0" fontId="42" fillId="0" borderId="12" xfId="60" applyFont="1" applyBorder="1" applyAlignment="1">
      <alignment horizontal="center" vertical="center" wrapText="1"/>
    </xf>
    <xf numFmtId="165" fontId="42" fillId="0" borderId="12" xfId="44" applyNumberFormat="1" applyFont="1" applyBorder="1" applyAlignment="1">
      <alignment horizontal="center" vertical="center"/>
    </xf>
    <xf numFmtId="165" fontId="65" fillId="0" borderId="12" xfId="39" applyNumberFormat="1" applyFont="1" applyBorder="1" applyAlignment="1">
      <alignment horizontal="center" vertical="center"/>
    </xf>
    <xf numFmtId="165" fontId="65" fillId="0" borderId="12" xfId="0" applyNumberFormat="1" applyFont="1" applyBorder="1" applyAlignment="1">
      <alignment horizontal="center" vertical="center"/>
    </xf>
    <xf numFmtId="0" fontId="42" fillId="0" borderId="12" xfId="61" applyFont="1" applyBorder="1" applyAlignment="1">
      <alignment vertical="center" wrapText="1"/>
    </xf>
    <xf numFmtId="0" fontId="42" fillId="0" borderId="12" xfId="61" applyFont="1" applyBorder="1" applyAlignment="1">
      <alignment horizontal="center" vertical="center" wrapText="1"/>
    </xf>
    <xf numFmtId="165" fontId="42" fillId="0" borderId="12" xfId="46" applyNumberFormat="1" applyFont="1" applyBorder="1" applyAlignment="1">
      <alignment vertical="center"/>
    </xf>
    <xf numFmtId="0" fontId="42" fillId="0" borderId="12" xfId="62" applyFont="1" applyBorder="1" applyAlignment="1">
      <alignment vertical="center" wrapText="1"/>
    </xf>
    <xf numFmtId="0" fontId="42" fillId="0" borderId="12" xfId="62" applyFont="1" applyBorder="1" applyAlignment="1">
      <alignment horizontal="center" vertical="center" wrapText="1"/>
    </xf>
    <xf numFmtId="165" fontId="42" fillId="0" borderId="12" xfId="47" applyNumberFormat="1" applyFont="1" applyBorder="1" applyAlignment="1">
      <alignment vertical="center"/>
    </xf>
    <xf numFmtId="0" fontId="65" fillId="0" borderId="18" xfId="0" applyFont="1" applyBorder="1" applyAlignment="1">
      <alignment horizontal="center" vertical="center"/>
    </xf>
    <xf numFmtId="0" fontId="42" fillId="0" borderId="18" xfId="62" applyFont="1" applyBorder="1" applyAlignment="1">
      <alignment vertical="center" wrapText="1"/>
    </xf>
    <xf numFmtId="0" fontId="42" fillId="0" borderId="18" xfId="62" applyFont="1" applyBorder="1" applyAlignment="1">
      <alignment horizontal="center" vertical="center" wrapText="1"/>
    </xf>
    <xf numFmtId="165" fontId="42" fillId="0" borderId="18" xfId="47" applyNumberFormat="1" applyFont="1" applyBorder="1" applyAlignment="1">
      <alignment vertical="center"/>
    </xf>
    <xf numFmtId="165" fontId="65" fillId="0" borderId="18" xfId="39" applyNumberFormat="1" applyFont="1" applyBorder="1" applyAlignment="1">
      <alignment horizontal="center" vertical="center"/>
    </xf>
    <xf numFmtId="165" fontId="65" fillId="0" borderId="18" xfId="0" applyNumberFormat="1" applyFont="1" applyBorder="1" applyAlignment="1">
      <alignment horizontal="center" vertical="center"/>
    </xf>
    <xf numFmtId="0" fontId="3" fillId="0" borderId="13" xfId="0" applyFont="1" applyFill="1" applyBorder="1" applyAlignment="1">
      <alignment horizontal="center" vertical="center"/>
    </xf>
    <xf numFmtId="0" fontId="81" fillId="0" borderId="13" xfId="0" applyFont="1" applyBorder="1" applyAlignment="1">
      <alignment horizontal="center" vertical="center"/>
    </xf>
    <xf numFmtId="3" fontId="24" fillId="0" borderId="13" xfId="0" applyNumberFormat="1" applyFont="1" applyFill="1" applyBorder="1"/>
    <xf numFmtId="3" fontId="24" fillId="0" borderId="13" xfId="0" applyNumberFormat="1" applyFont="1" applyFill="1" applyBorder="1" applyAlignment="1"/>
    <xf numFmtId="0" fontId="30" fillId="0" borderId="13" xfId="65" applyFont="1" applyFill="1" applyBorder="1" applyAlignment="1">
      <alignment horizontal="left" vertical="center" wrapText="1"/>
    </xf>
    <xf numFmtId="0" fontId="3" fillId="0" borderId="12" xfId="0" applyFont="1" applyFill="1" applyBorder="1" applyAlignment="1">
      <alignment horizontal="center" vertical="center"/>
    </xf>
    <xf numFmtId="0" fontId="81" fillId="0" borderId="12" xfId="0" applyFont="1" applyBorder="1" applyAlignment="1">
      <alignment horizontal="center" vertical="center"/>
    </xf>
    <xf numFmtId="3" fontId="24" fillId="0" borderId="12" xfId="0" applyNumberFormat="1" applyFont="1" applyFill="1" applyBorder="1"/>
    <xf numFmtId="3" fontId="24" fillId="0" borderId="12" xfId="0" applyNumberFormat="1" applyFont="1" applyFill="1" applyBorder="1" applyAlignment="1"/>
    <xf numFmtId="0" fontId="30" fillId="0" borderId="12" xfId="65" applyFont="1" applyFill="1" applyBorder="1" applyAlignment="1">
      <alignment horizontal="left" vertical="center" wrapText="1"/>
    </xf>
    <xf numFmtId="3" fontId="82" fillId="0" borderId="12" xfId="0" applyNumberFormat="1" applyFont="1" applyFill="1" applyBorder="1"/>
    <xf numFmtId="0" fontId="24" fillId="0" borderId="12" xfId="0" applyFont="1" applyFill="1" applyBorder="1"/>
    <xf numFmtId="0" fontId="65" fillId="0" borderId="12" xfId="0" applyFont="1" applyBorder="1" applyAlignment="1">
      <alignment vertical="center" wrapText="1"/>
    </xf>
    <xf numFmtId="0" fontId="65" fillId="0" borderId="12" xfId="0" applyFont="1" applyBorder="1" applyAlignment="1">
      <alignment horizontal="center" vertical="center" wrapText="1"/>
    </xf>
    <xf numFmtId="0" fontId="3" fillId="0" borderId="15" xfId="0" applyFont="1" applyFill="1" applyBorder="1" applyAlignment="1">
      <alignment horizontal="center" vertical="center"/>
    </xf>
    <xf numFmtId="0" fontId="65" fillId="0" borderId="15" xfId="0" applyFont="1" applyBorder="1" applyAlignment="1">
      <alignment vertical="center" wrapText="1"/>
    </xf>
    <xf numFmtId="0" fontId="65" fillId="0" borderId="15" xfId="0" applyFont="1" applyBorder="1" applyAlignment="1">
      <alignment horizontal="center" vertical="center" wrapText="1"/>
    </xf>
    <xf numFmtId="3" fontId="24" fillId="0" borderId="15" xfId="0" applyNumberFormat="1" applyFont="1" applyFill="1" applyBorder="1"/>
    <xf numFmtId="3" fontId="24" fillId="0" borderId="15" xfId="0" applyNumberFormat="1" applyFont="1" applyFill="1" applyBorder="1" applyAlignment="1"/>
    <xf numFmtId="0" fontId="24" fillId="0" borderId="15" xfId="0" applyFont="1" applyFill="1" applyBorder="1"/>
    <xf numFmtId="0" fontId="23" fillId="0" borderId="10" xfId="0" applyFont="1" applyFill="1" applyBorder="1" applyAlignment="1">
      <alignment horizontal="center"/>
    </xf>
    <xf numFmtId="0" fontId="24" fillId="0" borderId="10" xfId="0" applyFont="1" applyFill="1" applyBorder="1" applyAlignment="1">
      <alignment horizontal="right"/>
    </xf>
    <xf numFmtId="3" fontId="26" fillId="0" borderId="10" xfId="0" applyNumberFormat="1" applyFont="1" applyFill="1" applyBorder="1" applyAlignment="1"/>
    <xf numFmtId="3" fontId="23" fillId="0" borderId="10" xfId="0" applyNumberFormat="1" applyFont="1" applyFill="1" applyBorder="1" applyAlignment="1">
      <alignment horizontal="right" vertical="center"/>
    </xf>
    <xf numFmtId="3" fontId="23" fillId="0" borderId="0" xfId="0" applyNumberFormat="1" applyFont="1" applyFill="1" applyAlignment="1">
      <alignment horizontal="right" vertical="center"/>
    </xf>
    <xf numFmtId="0" fontId="23" fillId="0" borderId="0" xfId="0" applyFont="1" applyFill="1" applyBorder="1" applyAlignment="1">
      <alignment vertical="center" wrapText="1"/>
    </xf>
    <xf numFmtId="0" fontId="81" fillId="0" borderId="13" xfId="0" applyFont="1" applyBorder="1" applyAlignment="1">
      <alignment horizontal="left" vertical="center" wrapText="1"/>
    </xf>
    <xf numFmtId="0" fontId="81" fillId="0" borderId="12" xfId="0" applyFont="1" applyBorder="1" applyAlignment="1">
      <alignment horizontal="left" vertical="center" wrapText="1"/>
    </xf>
    <xf numFmtId="0" fontId="23" fillId="0" borderId="0" xfId="0" applyFont="1" applyFill="1" applyBorder="1" applyAlignment="1">
      <alignment horizontal="left" vertical="center" wrapText="1"/>
    </xf>
    <xf numFmtId="3" fontId="42" fillId="0" borderId="13" xfId="0" applyNumberFormat="1" applyFont="1" applyBorder="1" applyAlignment="1">
      <alignment vertical="center"/>
    </xf>
    <xf numFmtId="0" fontId="24" fillId="0" borderId="13" xfId="0" applyFont="1" applyFill="1" applyBorder="1"/>
    <xf numFmtId="3" fontId="42" fillId="0" borderId="12" xfId="0" applyNumberFormat="1" applyFont="1" applyBorder="1" applyAlignment="1">
      <alignment vertical="center"/>
    </xf>
    <xf numFmtId="0" fontId="3" fillId="0" borderId="18" xfId="0" applyFont="1" applyFill="1" applyBorder="1" applyAlignment="1">
      <alignment horizontal="center" vertical="center"/>
    </xf>
    <xf numFmtId="0" fontId="81" fillId="0" borderId="18" xfId="0" applyFont="1" applyBorder="1" applyAlignment="1">
      <alignment horizontal="left" vertical="center" wrapText="1"/>
    </xf>
    <xf numFmtId="0" fontId="81" fillId="0" borderId="18" xfId="0" applyFont="1" applyBorder="1" applyAlignment="1">
      <alignment horizontal="center" vertical="center"/>
    </xf>
    <xf numFmtId="3" fontId="42" fillId="0" borderId="18" xfId="0" applyNumberFormat="1" applyFont="1" applyBorder="1" applyAlignment="1">
      <alignment vertical="center"/>
    </xf>
    <xf numFmtId="3" fontId="24" fillId="0" borderId="18" xfId="0" applyNumberFormat="1" applyFont="1" applyFill="1" applyBorder="1" applyAlignment="1"/>
    <xf numFmtId="0" fontId="24" fillId="0" borderId="18" xfId="0" applyFont="1" applyFill="1" applyBorder="1"/>
    <xf numFmtId="3" fontId="24" fillId="0" borderId="10" xfId="0" applyNumberFormat="1" applyFont="1" applyFill="1" applyBorder="1" applyAlignment="1">
      <alignment horizontal="right" vertical="center"/>
    </xf>
    <xf numFmtId="0" fontId="52" fillId="26" borderId="12" xfId="0" applyFont="1" applyFill="1" applyBorder="1" applyAlignment="1">
      <alignment horizontal="center" vertical="center"/>
    </xf>
    <xf numFmtId="0" fontId="52" fillId="26" borderId="12" xfId="0" applyFont="1" applyFill="1" applyBorder="1" applyAlignment="1">
      <alignment vertical="center"/>
    </xf>
    <xf numFmtId="0" fontId="52" fillId="26" borderId="12" xfId="0" applyFont="1" applyFill="1" applyBorder="1" applyAlignment="1">
      <alignment horizontal="center" vertical="center" wrapText="1"/>
    </xf>
    <xf numFmtId="3" fontId="52" fillId="26" borderId="12" xfId="0" applyNumberFormat="1" applyFont="1" applyFill="1" applyBorder="1" applyAlignment="1">
      <alignment horizontal="center" vertical="center" wrapText="1"/>
    </xf>
    <xf numFmtId="4" fontId="52" fillId="26" borderId="12" xfId="0" applyNumberFormat="1" applyFont="1" applyFill="1" applyBorder="1" applyAlignment="1">
      <alignment horizontal="center" vertical="center" wrapText="1"/>
    </xf>
    <xf numFmtId="0" fontId="53" fillId="0" borderId="18" xfId="0" applyFont="1" applyBorder="1" applyAlignment="1">
      <alignment vertical="center"/>
    </xf>
    <xf numFmtId="0" fontId="26" fillId="26" borderId="18" xfId="0" applyFont="1" applyFill="1" applyBorder="1" applyAlignment="1">
      <alignment vertical="center"/>
    </xf>
    <xf numFmtId="0" fontId="51" fillId="26" borderId="18" xfId="0" applyFont="1" applyFill="1" applyBorder="1" applyAlignment="1">
      <alignment vertical="center"/>
    </xf>
    <xf numFmtId="3" fontId="26" fillId="26" borderId="18" xfId="0" applyNumberFormat="1" applyFont="1" applyFill="1" applyBorder="1" applyAlignment="1">
      <alignment horizontal="center" vertical="center"/>
    </xf>
    <xf numFmtId="0" fontId="52" fillId="26" borderId="14" xfId="0" applyFont="1" applyFill="1" applyBorder="1" applyAlignment="1">
      <alignment horizontal="center" vertical="center"/>
    </xf>
    <xf numFmtId="0" fontId="52" fillId="26" borderId="14" xfId="0" applyFont="1" applyFill="1" applyBorder="1" applyAlignment="1">
      <alignment vertical="center"/>
    </xf>
    <xf numFmtId="0" fontId="52" fillId="26" borderId="14" xfId="0" applyFont="1" applyFill="1" applyBorder="1" applyAlignment="1">
      <alignment horizontal="center" vertical="center" wrapText="1"/>
    </xf>
    <xf numFmtId="3" fontId="52" fillId="26" borderId="14" xfId="0" applyNumberFormat="1" applyFont="1" applyFill="1" applyBorder="1" applyAlignment="1">
      <alignment horizontal="center" vertical="center" wrapText="1"/>
    </xf>
    <xf numFmtId="4" fontId="52" fillId="26" borderId="14" xfId="0" applyNumberFormat="1" applyFont="1" applyFill="1" applyBorder="1" applyAlignment="1">
      <alignment horizontal="center" vertical="center" wrapText="1"/>
    </xf>
    <xf numFmtId="0" fontId="73" fillId="0" borderId="20" xfId="0" applyFont="1" applyBorder="1"/>
    <xf numFmtId="0" fontId="73" fillId="0" borderId="20" xfId="0" applyFont="1" applyBorder="1" applyAlignment="1">
      <alignment horizontal="left"/>
    </xf>
    <xf numFmtId="0" fontId="73" fillId="0" borderId="20" xfId="0" applyFont="1" applyBorder="1" applyAlignment="1">
      <alignment horizontal="right"/>
    </xf>
    <xf numFmtId="3" fontId="72" fillId="0" borderId="20" xfId="0" applyNumberFormat="1" applyFont="1" applyBorder="1"/>
    <xf numFmtId="0" fontId="73" fillId="0" borderId="13" xfId="0" applyFont="1" applyBorder="1"/>
    <xf numFmtId="0" fontId="73" fillId="0" borderId="13" xfId="0" applyFont="1" applyBorder="1" applyAlignment="1">
      <alignment horizontal="left"/>
    </xf>
    <xf numFmtId="0" fontId="73" fillId="0" borderId="13" xfId="0" applyFont="1" applyBorder="1" applyAlignment="1">
      <alignment horizontal="right"/>
    </xf>
    <xf numFmtId="3" fontId="73" fillId="0" borderId="13" xfId="0" applyNumberFormat="1" applyFont="1" applyBorder="1" applyAlignment="1">
      <alignment horizontal="right"/>
    </xf>
    <xf numFmtId="3" fontId="73" fillId="0" borderId="13" xfId="0" applyNumberFormat="1" applyFont="1" applyBorder="1"/>
    <xf numFmtId="0" fontId="50" fillId="0" borderId="13" xfId="68" applyFont="1" applyBorder="1" applyAlignment="1">
      <alignment horizontal="center" vertical="center" wrapText="1"/>
    </xf>
    <xf numFmtId="0" fontId="78" fillId="0" borderId="13" xfId="0" applyFont="1" applyBorder="1" applyAlignment="1">
      <alignment horizontal="justify" vertical="center" wrapText="1"/>
    </xf>
    <xf numFmtId="0" fontId="51" fillId="0" borderId="13" xfId="0" applyFont="1" applyBorder="1" applyAlignment="1">
      <alignment vertical="center" wrapText="1"/>
    </xf>
    <xf numFmtId="0" fontId="52" fillId="0" borderId="13" xfId="0" applyFont="1" applyBorder="1" applyAlignment="1">
      <alignment horizontal="center" vertical="center" wrapText="1"/>
    </xf>
    <xf numFmtId="3" fontId="39" fillId="0" borderId="13" xfId="68" applyNumberFormat="1" applyFont="1" applyBorder="1" applyAlignment="1">
      <alignment horizontal="center" vertical="center" wrapText="1"/>
    </xf>
    <xf numFmtId="3" fontId="45" fillId="0" borderId="13" xfId="68" applyNumberFormat="1" applyFont="1" applyBorder="1"/>
    <xf numFmtId="0" fontId="44" fillId="0" borderId="12" xfId="68" applyFont="1" applyBorder="1" applyAlignment="1">
      <alignment horizontal="center" vertical="center" wrapText="1"/>
    </xf>
    <xf numFmtId="0" fontId="79" fillId="0" borderId="12" xfId="0" applyFont="1" applyBorder="1" applyAlignment="1">
      <alignment horizontal="center" vertical="center" wrapText="1"/>
    </xf>
    <xf numFmtId="3" fontId="79" fillId="0" borderId="12" xfId="0" applyNumberFormat="1" applyFont="1" applyBorder="1" applyAlignment="1">
      <alignment horizontal="center" vertical="center" wrapText="1"/>
    </xf>
    <xf numFmtId="0" fontId="52" fillId="0" borderId="12" xfId="0" applyFont="1" applyBorder="1" applyAlignment="1">
      <alignment horizontal="center" vertical="center" wrapText="1"/>
    </xf>
    <xf numFmtId="3" fontId="39" fillId="0" borderId="12" xfId="68" applyNumberFormat="1" applyFont="1" applyBorder="1" applyAlignment="1">
      <alignment horizontal="center" vertical="center" wrapText="1"/>
    </xf>
    <xf numFmtId="3" fontId="45" fillId="0" borderId="12" xfId="68" applyNumberFormat="1" applyFont="1" applyBorder="1"/>
    <xf numFmtId="3" fontId="52" fillId="0" borderId="12" xfId="0" applyNumberFormat="1" applyFont="1" applyBorder="1" applyAlignment="1">
      <alignment horizontal="center" vertical="center" wrapText="1"/>
    </xf>
    <xf numFmtId="0" fontId="0" fillId="0" borderId="12" xfId="0" applyBorder="1"/>
    <xf numFmtId="0" fontId="26" fillId="0" borderId="12" xfId="0" applyFont="1" applyBorder="1" applyAlignment="1">
      <alignment horizontal="center" vertical="center" wrapText="1"/>
    </xf>
    <xf numFmtId="3" fontId="26" fillId="0" borderId="12" xfId="0" applyNumberFormat="1" applyFont="1" applyBorder="1" applyAlignment="1">
      <alignment horizontal="center" vertical="center" wrapText="1"/>
    </xf>
    <xf numFmtId="0" fontId="50" fillId="0" borderId="12" xfId="68" applyFont="1" applyBorder="1" applyAlignment="1">
      <alignment horizontal="center" vertical="center" wrapText="1"/>
    </xf>
    <xf numFmtId="0" fontId="51" fillId="0" borderId="12" xfId="0" applyFont="1" applyBorder="1" applyAlignment="1">
      <alignment vertical="center" wrapText="1"/>
    </xf>
    <xf numFmtId="0" fontId="44" fillId="0" borderId="12" xfId="68" applyFont="1" applyFill="1" applyBorder="1" applyAlignment="1">
      <alignment horizontal="center" vertical="center" wrapText="1"/>
    </xf>
    <xf numFmtId="3" fontId="78" fillId="0" borderId="12" xfId="0" applyNumberFormat="1" applyFont="1" applyBorder="1" applyAlignment="1">
      <alignment horizontal="center" vertical="center" wrapText="1"/>
    </xf>
    <xf numFmtId="0" fontId="78" fillId="0" borderId="12" xfId="0" applyFont="1" applyBorder="1" applyAlignment="1">
      <alignment horizontal="center" vertical="center" wrapText="1"/>
    </xf>
    <xf numFmtId="0" fontId="79" fillId="0" borderId="12" xfId="0" applyFont="1" applyBorder="1" applyAlignment="1">
      <alignment horizontal="right" vertical="center" wrapText="1"/>
    </xf>
    <xf numFmtId="0" fontId="52" fillId="0" borderId="12" xfId="0" applyFont="1" applyBorder="1" applyAlignment="1">
      <alignment horizontal="right" vertical="center" wrapText="1"/>
    </xf>
    <xf numFmtId="0" fontId="52" fillId="0" borderId="12" xfId="0" applyFont="1" applyBorder="1" applyAlignment="1">
      <alignment vertical="center"/>
    </xf>
    <xf numFmtId="0" fontId="83" fillId="0" borderId="12" xfId="0" applyFont="1" applyBorder="1" applyAlignment="1">
      <alignment horizontal="center" vertical="center" wrapText="1"/>
    </xf>
    <xf numFmtId="3" fontId="0" fillId="0" borderId="12" xfId="0" applyNumberFormat="1" applyBorder="1"/>
    <xf numFmtId="0" fontId="0" fillId="0" borderId="18" xfId="0" applyBorder="1"/>
    <xf numFmtId="0" fontId="26" fillId="0" borderId="18" xfId="0" applyFont="1" applyBorder="1" applyAlignment="1">
      <alignment horizontal="center" vertical="center" wrapText="1"/>
    </xf>
    <xf numFmtId="0" fontId="52" fillId="0" borderId="18" xfId="0" applyFont="1" applyBorder="1" applyAlignment="1">
      <alignment horizontal="center" vertical="center" wrapText="1"/>
    </xf>
    <xf numFmtId="3" fontId="26" fillId="0" borderId="18" xfId="0" applyNumberFormat="1" applyFont="1" applyBorder="1" applyAlignment="1">
      <alignment horizontal="center" vertical="center" wrapText="1"/>
    </xf>
    <xf numFmtId="3" fontId="26" fillId="0" borderId="18" xfId="0" applyNumberFormat="1" applyFont="1" applyBorder="1" applyAlignment="1">
      <alignment horizontal="right" vertical="center" wrapText="1"/>
    </xf>
    <xf numFmtId="0" fontId="78" fillId="0" borderId="13" xfId="0" applyFont="1" applyBorder="1" applyAlignment="1">
      <alignment horizontal="center" vertical="center" wrapText="1"/>
    </xf>
    <xf numFmtId="3" fontId="79" fillId="0" borderId="12" xfId="0" applyNumberFormat="1" applyFont="1" applyBorder="1" applyAlignment="1">
      <alignment horizontal="center" vertical="center"/>
    </xf>
    <xf numFmtId="3" fontId="79" fillId="0" borderId="12" xfId="0" applyNumberFormat="1" applyFont="1" applyBorder="1" applyAlignment="1">
      <alignment horizontal="right" vertical="center"/>
    </xf>
    <xf numFmtId="3" fontId="79" fillId="0" borderId="12" xfId="0" applyNumberFormat="1" applyFont="1" applyBorder="1" applyAlignment="1">
      <alignment horizontal="left" vertical="center"/>
    </xf>
    <xf numFmtId="0" fontId="79" fillId="0" borderId="14" xfId="0" applyFont="1" applyBorder="1" applyAlignment="1">
      <alignment horizontal="center" vertical="center"/>
    </xf>
    <xf numFmtId="0" fontId="79" fillId="0" borderId="14" xfId="0" applyFont="1" applyBorder="1" applyAlignment="1">
      <alignment vertical="center" wrapText="1"/>
    </xf>
    <xf numFmtId="3" fontId="79" fillId="0" borderId="14" xfId="0" applyNumberFormat="1" applyFont="1" applyBorder="1" applyAlignment="1">
      <alignment horizontal="center" vertical="center"/>
    </xf>
    <xf numFmtId="3" fontId="79" fillId="0" borderId="14" xfId="0" applyNumberFormat="1" applyFont="1" applyBorder="1" applyAlignment="1">
      <alignment horizontal="right" vertical="center"/>
    </xf>
    <xf numFmtId="3" fontId="79" fillId="0" borderId="14" xfId="0" applyNumberFormat="1" applyFont="1" applyBorder="1" applyAlignment="1">
      <alignment horizontal="left" vertical="center"/>
    </xf>
    <xf numFmtId="0" fontId="78" fillId="0" borderId="20" xfId="0" applyFont="1" applyBorder="1" applyAlignment="1">
      <alignment horizontal="center" vertical="center" wrapText="1"/>
    </xf>
    <xf numFmtId="0" fontId="78" fillId="0" borderId="21" xfId="0" applyFont="1" applyBorder="1" applyAlignment="1">
      <alignment horizontal="center" vertical="center" wrapText="1"/>
    </xf>
    <xf numFmtId="0" fontId="79" fillId="0" borderId="15" xfId="0" applyFont="1" applyBorder="1" applyAlignment="1">
      <alignment horizontal="center" vertical="center"/>
    </xf>
    <xf numFmtId="0" fontId="79" fillId="0" borderId="15" xfId="0" applyFont="1" applyBorder="1" applyAlignment="1">
      <alignment vertical="center" wrapText="1"/>
    </xf>
    <xf numFmtId="3" fontId="79" fillId="0" borderId="15" xfId="0" applyNumberFormat="1" applyFont="1" applyBorder="1" applyAlignment="1">
      <alignment horizontal="center" vertical="center"/>
    </xf>
    <xf numFmtId="3" fontId="79" fillId="0" borderId="15" xfId="0" applyNumberFormat="1" applyFont="1" applyBorder="1" applyAlignment="1">
      <alignment horizontal="right" vertical="center"/>
    </xf>
    <xf numFmtId="3" fontId="79" fillId="0" borderId="15" xfId="0" applyNumberFormat="1" applyFont="1" applyBorder="1" applyAlignment="1">
      <alignment horizontal="left" vertical="center"/>
    </xf>
    <xf numFmtId="3" fontId="78" fillId="0" borderId="10" xfId="0" applyNumberFormat="1" applyFont="1" applyBorder="1" applyAlignment="1">
      <alignment vertical="center"/>
    </xf>
    <xf numFmtId="3" fontId="79" fillId="0" borderId="12" xfId="0" applyNumberFormat="1" applyFont="1" applyBorder="1" applyAlignment="1">
      <alignment vertical="center"/>
    </xf>
    <xf numFmtId="0" fontId="79" fillId="0" borderId="18" xfId="0" applyFont="1" applyBorder="1" applyAlignment="1">
      <alignment vertical="center"/>
    </xf>
    <xf numFmtId="3" fontId="79" fillId="0" borderId="18" xfId="0" applyNumberFormat="1" applyFont="1" applyBorder="1" applyAlignment="1">
      <alignment vertical="center"/>
    </xf>
    <xf numFmtId="0" fontId="79" fillId="0" borderId="14" xfId="0" applyFont="1" applyBorder="1" applyAlignment="1">
      <alignment vertical="center"/>
    </xf>
    <xf numFmtId="3" fontId="79" fillId="0" borderId="14" xfId="0" applyNumberFormat="1" applyFont="1" applyBorder="1" applyAlignment="1">
      <alignment vertical="center"/>
    </xf>
    <xf numFmtId="0" fontId="78" fillId="0" borderId="18" xfId="0" applyFont="1" applyBorder="1" applyAlignment="1">
      <alignment horizontal="center" vertical="center" wrapText="1"/>
    </xf>
    <xf numFmtId="0" fontId="79" fillId="0" borderId="10" xfId="0" applyFont="1" applyBorder="1" applyAlignment="1">
      <alignment horizontal="center" vertical="center"/>
    </xf>
    <xf numFmtId="0" fontId="79" fillId="0" borderId="10" xfId="0" applyFont="1" applyBorder="1" applyAlignment="1">
      <alignment vertical="center"/>
    </xf>
    <xf numFmtId="0" fontId="3" fillId="0" borderId="10" xfId="0" applyFont="1" applyBorder="1"/>
    <xf numFmtId="0" fontId="73" fillId="0" borderId="13" xfId="0" applyFont="1" applyBorder="1" applyAlignment="1">
      <alignment horizontal="center"/>
    </xf>
    <xf numFmtId="3" fontId="73" fillId="0" borderId="22" xfId="0" applyNumberFormat="1" applyFont="1" applyBorder="1"/>
    <xf numFmtId="0" fontId="73" fillId="0" borderId="22" xfId="0" applyFont="1" applyBorder="1" applyAlignment="1">
      <alignment horizontal="center"/>
    </xf>
    <xf numFmtId="0" fontId="73" fillId="0" borderId="12" xfId="0" applyFont="1" applyBorder="1" applyAlignment="1">
      <alignment horizontal="center"/>
    </xf>
    <xf numFmtId="0" fontId="73" fillId="0" borderId="12" xfId="0" applyFont="1" applyBorder="1"/>
    <xf numFmtId="3" fontId="73" fillId="0" borderId="19" xfId="0" applyNumberFormat="1" applyFont="1" applyBorder="1"/>
    <xf numFmtId="0" fontId="73" fillId="0" borderId="19" xfId="0" applyFont="1" applyBorder="1" applyAlignment="1">
      <alignment horizontal="center"/>
    </xf>
    <xf numFmtId="3" fontId="73" fillId="0" borderId="12" xfId="0" applyNumberFormat="1" applyFont="1" applyBorder="1"/>
    <xf numFmtId="0" fontId="73" fillId="0" borderId="18" xfId="0" applyFont="1" applyBorder="1" applyAlignment="1">
      <alignment horizontal="center"/>
    </xf>
    <xf numFmtId="0" fontId="73" fillId="0" borderId="18" xfId="0" applyFont="1" applyBorder="1"/>
    <xf numFmtId="3" fontId="73" fillId="0" borderId="23" xfId="0" applyNumberFormat="1" applyFont="1" applyBorder="1"/>
    <xf numFmtId="0" fontId="73" fillId="0" borderId="23" xfId="0" applyFont="1" applyBorder="1" applyAlignment="1">
      <alignment horizontal="center"/>
    </xf>
    <xf numFmtId="3" fontId="73" fillId="0" borderId="18" xfId="0" applyNumberFormat="1" applyFont="1" applyBorder="1"/>
    <xf numFmtId="3" fontId="65" fillId="28" borderId="12" xfId="42" applyNumberFormat="1" applyFont="1" applyFill="1" applyBorder="1" applyAlignment="1">
      <alignment horizontal="center" vertical="center"/>
    </xf>
    <xf numFmtId="0" fontId="23" fillId="0" borderId="13" xfId="0" applyFont="1" applyFill="1" applyBorder="1" applyAlignment="1">
      <alignment horizontal="center" vertical="center" wrapText="1"/>
    </xf>
    <xf numFmtId="43" fontId="27" fillId="0" borderId="0" xfId="0" applyNumberFormat="1" applyFont="1"/>
    <xf numFmtId="43" fontId="57" fillId="0" borderId="0" xfId="0" applyNumberFormat="1" applyFont="1"/>
    <xf numFmtId="43" fontId="0" fillId="0" borderId="0" xfId="0" applyNumberFormat="1"/>
    <xf numFmtId="3" fontId="3" fillId="0" borderId="0" xfId="0" applyNumberFormat="1" applyFont="1"/>
    <xf numFmtId="3" fontId="24" fillId="0" borderId="0" xfId="0" applyNumberFormat="1" applyFont="1" applyFill="1"/>
    <xf numFmtId="3" fontId="40" fillId="0" borderId="0" xfId="0" applyNumberFormat="1" applyFont="1"/>
    <xf numFmtId="0" fontId="24" fillId="0" borderId="0" xfId="0" applyFont="1"/>
    <xf numFmtId="0" fontId="24" fillId="0" borderId="0" xfId="0" applyFont="1" applyAlignment="1">
      <alignment wrapText="1"/>
    </xf>
    <xf numFmtId="165" fontId="24" fillId="0" borderId="0" xfId="0" applyNumberFormat="1" applyFont="1"/>
    <xf numFmtId="0" fontId="30" fillId="0" borderId="0" xfId="0" applyFont="1"/>
    <xf numFmtId="165" fontId="3" fillId="0" borderId="0" xfId="0" applyNumberFormat="1" applyFont="1"/>
    <xf numFmtId="165" fontId="30" fillId="0" borderId="0" xfId="0" applyNumberFormat="1" applyFont="1"/>
    <xf numFmtId="165" fontId="58" fillId="0" borderId="0" xfId="0" applyNumberFormat="1" applyFont="1"/>
    <xf numFmtId="3" fontId="3" fillId="0" borderId="0" xfId="59" applyNumberFormat="1" applyFont="1"/>
    <xf numFmtId="0" fontId="3" fillId="27" borderId="12" xfId="0" applyFont="1" applyFill="1" applyBorder="1" applyAlignment="1">
      <alignment horizontal="center" vertical="center"/>
    </xf>
    <xf numFmtId="0" fontId="81" fillId="27" borderId="12" xfId="0" applyFont="1" applyFill="1" applyBorder="1" applyAlignment="1">
      <alignment horizontal="left" vertical="center" wrapText="1"/>
    </xf>
    <xf numFmtId="0" fontId="81" fillId="27" borderId="12" xfId="0" applyFont="1" applyFill="1" applyBorder="1" applyAlignment="1">
      <alignment horizontal="center" vertical="center"/>
    </xf>
    <xf numFmtId="3" fontId="24" fillId="27" borderId="12" xfId="0" applyNumberFormat="1" applyFont="1" applyFill="1" applyBorder="1"/>
    <xf numFmtId="3" fontId="24" fillId="27" borderId="12" xfId="0" applyNumberFormat="1" applyFont="1" applyFill="1" applyBorder="1" applyAlignment="1"/>
    <xf numFmtId="0" fontId="24" fillId="27" borderId="12" xfId="0" applyFont="1" applyFill="1" applyBorder="1"/>
    <xf numFmtId="0" fontId="24" fillId="27" borderId="0" xfId="0" applyFont="1" applyFill="1"/>
    <xf numFmtId="165" fontId="0" fillId="0" borderId="0" xfId="0" applyNumberFormat="1"/>
    <xf numFmtId="3" fontId="35" fillId="27" borderId="0" xfId="69" applyNumberFormat="1" applyFont="1" applyFill="1" applyBorder="1" applyAlignment="1">
      <alignment horizontal="right" vertical="center" wrapText="1"/>
    </xf>
    <xf numFmtId="0" fontId="64" fillId="0" borderId="0" xfId="0" applyFont="1" applyAlignment="1">
      <alignment horizontal="left" vertical="center" wrapText="1"/>
    </xf>
    <xf numFmtId="0" fontId="64" fillId="0" borderId="0" xfId="0" applyFont="1" applyAlignment="1">
      <alignment horizontal="left" vertical="center"/>
    </xf>
    <xf numFmtId="165" fontId="30" fillId="0" borderId="19" xfId="40" applyNumberFormat="1" applyFont="1" applyFill="1" applyBorder="1" applyAlignment="1">
      <alignment horizontal="center" vertical="center"/>
    </xf>
    <xf numFmtId="0" fontId="0" fillId="0" borderId="24" xfId="0" applyBorder="1"/>
    <xf numFmtId="165" fontId="30" fillId="0" borderId="23" xfId="40" applyNumberFormat="1" applyFont="1" applyFill="1" applyBorder="1" applyAlignment="1">
      <alignment horizontal="center" vertical="center"/>
    </xf>
    <xf numFmtId="0" fontId="0" fillId="0" borderId="25" xfId="0" applyBorder="1"/>
    <xf numFmtId="0" fontId="35" fillId="0" borderId="0" xfId="69" applyFont="1" applyFill="1" applyBorder="1" applyAlignment="1">
      <alignment horizontal="left" vertical="center" wrapText="1"/>
    </xf>
    <xf numFmtId="3" fontId="34" fillId="0" borderId="0" xfId="40" applyNumberFormat="1" applyFont="1" applyFill="1" applyBorder="1" applyAlignment="1">
      <alignment horizontal="center" vertical="center"/>
    </xf>
    <xf numFmtId="3" fontId="0" fillId="0" borderId="0" xfId="0" applyNumberFormat="1" applyBorder="1"/>
    <xf numFmtId="165" fontId="37" fillId="0" borderId="19" xfId="40" applyNumberFormat="1" applyFont="1" applyFill="1" applyBorder="1" applyAlignment="1">
      <alignment horizontal="center" vertical="center" wrapText="1"/>
    </xf>
    <xf numFmtId="0" fontId="43" fillId="0" borderId="24" xfId="0" applyFont="1" applyBorder="1"/>
    <xf numFmtId="165" fontId="30" fillId="0" borderId="19" xfId="40" applyNumberFormat="1" applyFont="1" applyFill="1" applyBorder="1" applyAlignment="1">
      <alignment horizontal="center" vertical="center" wrapText="1"/>
    </xf>
    <xf numFmtId="0" fontId="30" fillId="0" borderId="10" xfId="69" applyFont="1" applyFill="1" applyBorder="1" applyAlignment="1">
      <alignment horizontal="left" vertical="center" wrapText="1"/>
    </xf>
    <xf numFmtId="165" fontId="30" fillId="0" borderId="11" xfId="40" applyNumberFormat="1" applyFont="1" applyFill="1" applyBorder="1" applyAlignment="1">
      <alignment horizontal="center" vertical="center"/>
    </xf>
    <xf numFmtId="0" fontId="0" fillId="0" borderId="26" xfId="0" applyBorder="1"/>
    <xf numFmtId="165" fontId="30" fillId="0" borderId="24" xfId="40" applyNumberFormat="1" applyFont="1" applyFill="1" applyBorder="1" applyAlignment="1">
      <alignment horizontal="center" vertical="center" wrapText="1"/>
    </xf>
    <xf numFmtId="0" fontId="33" fillId="0" borderId="0" xfId="0" applyFont="1" applyAlignment="1">
      <alignment horizontal="left" vertical="center" wrapText="1"/>
    </xf>
    <xf numFmtId="0" fontId="23" fillId="0" borderId="0" xfId="66" applyFont="1" applyAlignment="1">
      <alignment horizontal="center" vertical="center" wrapText="1"/>
    </xf>
    <xf numFmtId="0" fontId="30" fillId="0" borderId="0" xfId="66" applyFont="1" applyFill="1" applyBorder="1" applyAlignment="1">
      <alignment horizontal="left" vertical="center" wrapText="1"/>
    </xf>
    <xf numFmtId="0" fontId="63" fillId="0" borderId="0" xfId="66" applyFont="1" applyFill="1" applyBorder="1" applyAlignment="1">
      <alignment horizontal="left" vertical="center" wrapText="1"/>
    </xf>
    <xf numFmtId="0" fontId="63" fillId="0" borderId="11" xfId="69" applyFont="1" applyFill="1" applyBorder="1" applyAlignment="1">
      <alignment horizontal="center" vertical="center" wrapText="1"/>
    </xf>
    <xf numFmtId="0" fontId="84" fillId="0" borderId="0" xfId="67" applyFont="1" applyAlignment="1">
      <alignment horizontal="left"/>
    </xf>
    <xf numFmtId="49" fontId="74" fillId="0" borderId="0" xfId="67" applyNumberFormat="1" applyFont="1" applyBorder="1" applyAlignment="1">
      <alignment horizontal="center" vertical="center"/>
    </xf>
    <xf numFmtId="0" fontId="61" fillId="0" borderId="22" xfId="67" applyFont="1" applyBorder="1" applyAlignment="1">
      <alignment horizontal="left" vertical="center"/>
    </xf>
    <xf numFmtId="0" fontId="61" fillId="0" borderId="27" xfId="67" applyFont="1" applyBorder="1" applyAlignment="1">
      <alignment horizontal="left" vertical="center"/>
    </xf>
    <xf numFmtId="0" fontId="61" fillId="0" borderId="11" xfId="67" applyFont="1" applyBorder="1" applyAlignment="1">
      <alignment horizontal="center"/>
    </xf>
    <xf numFmtId="0" fontId="61" fillId="0" borderId="28" xfId="67" applyFont="1" applyBorder="1" applyAlignment="1">
      <alignment horizontal="center"/>
    </xf>
    <xf numFmtId="0" fontId="61" fillId="0" borderId="26" xfId="67" applyFont="1" applyBorder="1" applyAlignment="1">
      <alignment horizontal="center"/>
    </xf>
    <xf numFmtId="0" fontId="85" fillId="0" borderId="19" xfId="67" applyFont="1" applyBorder="1" applyAlignment="1">
      <alignment horizontal="left" vertical="center"/>
    </xf>
    <xf numFmtId="0" fontId="85" fillId="0" borderId="24" xfId="67" applyFont="1" applyBorder="1" applyAlignment="1">
      <alignment horizontal="left" vertical="center"/>
    </xf>
    <xf numFmtId="0" fontId="61" fillId="0" borderId="19" xfId="67" applyFont="1" applyBorder="1" applyAlignment="1">
      <alignment horizontal="left" vertical="center"/>
    </xf>
    <xf numFmtId="0" fontId="61" fillId="0" borderId="24" xfId="67" applyFont="1" applyBorder="1" applyAlignment="1">
      <alignment horizontal="left" vertical="center"/>
    </xf>
    <xf numFmtId="0" fontId="41" fillId="0" borderId="0" xfId="0" applyFont="1" applyAlignment="1">
      <alignment horizontal="left" vertical="center"/>
    </xf>
    <xf numFmtId="0" fontId="41" fillId="0" borderId="0" xfId="0" applyFont="1" applyAlignment="1">
      <alignment horizontal="center" vertical="center" wrapText="1"/>
    </xf>
    <xf numFmtId="0" fontId="55" fillId="0" borderId="16" xfId="0" applyFont="1" applyBorder="1" applyAlignment="1">
      <alignment horizontal="left" vertical="center" wrapText="1"/>
    </xf>
    <xf numFmtId="0" fontId="23" fillId="0" borderId="13" xfId="0" applyFont="1" applyFill="1" applyBorder="1" applyAlignment="1">
      <alignment horizontal="center" vertical="center" wrapText="1"/>
    </xf>
    <xf numFmtId="0" fontId="23" fillId="0" borderId="18" xfId="0" applyFont="1" applyFill="1" applyBorder="1" applyAlignment="1">
      <alignment horizontal="center" vertical="center" wrapText="1"/>
    </xf>
    <xf numFmtId="0" fontId="41" fillId="0" borderId="0" xfId="0" applyFont="1" applyAlignment="1">
      <alignment horizontal="left"/>
    </xf>
    <xf numFmtId="0" fontId="23" fillId="0" borderId="21" xfId="0" applyFont="1" applyFill="1" applyBorder="1" applyAlignment="1">
      <alignment horizontal="center" vertical="center" wrapText="1"/>
    </xf>
    <xf numFmtId="0" fontId="23" fillId="0" borderId="20" xfId="0" applyFont="1" applyFill="1" applyBorder="1" applyAlignment="1">
      <alignment horizontal="center" vertical="center" wrapText="1"/>
    </xf>
    <xf numFmtId="0" fontId="23" fillId="0" borderId="13" xfId="0" applyFont="1" applyFill="1" applyBorder="1" applyAlignment="1">
      <alignment horizontal="center" vertical="center"/>
    </xf>
    <xf numFmtId="0" fontId="41" fillId="0" borderId="17" xfId="0" applyFont="1" applyBorder="1" applyAlignment="1">
      <alignment horizontal="center" vertical="center" wrapText="1"/>
    </xf>
    <xf numFmtId="0" fontId="86" fillId="0" borderId="0" xfId="0" applyFont="1" applyAlignment="1">
      <alignment horizontal="left" vertical="center"/>
    </xf>
    <xf numFmtId="0" fontId="87" fillId="0" borderId="0" xfId="0" applyFont="1" applyAlignment="1">
      <alignment horizontal="left" vertical="center"/>
    </xf>
    <xf numFmtId="0" fontId="30" fillId="0" borderId="0" xfId="58" applyFont="1" applyAlignment="1">
      <alignment horizontal="center" vertical="center" wrapText="1"/>
    </xf>
    <xf numFmtId="0" fontId="42" fillId="0" borderId="17" xfId="58" applyNumberFormat="1" applyFont="1" applyBorder="1" applyAlignment="1">
      <alignment horizontal="left" vertical="center" wrapText="1"/>
    </xf>
    <xf numFmtId="0" fontId="23" fillId="0" borderId="0" xfId="0" applyFont="1" applyFill="1" applyBorder="1" applyAlignment="1">
      <alignment horizontal="center" vertical="center" wrapText="1"/>
    </xf>
    <xf numFmtId="0" fontId="26" fillId="0" borderId="12" xfId="0" applyFont="1" applyBorder="1" applyAlignment="1">
      <alignment vertical="center" wrapText="1"/>
    </xf>
    <xf numFmtId="0" fontId="23" fillId="0" borderId="0" xfId="0" applyFont="1" applyBorder="1" applyAlignment="1">
      <alignment horizontal="center"/>
    </xf>
    <xf numFmtId="0" fontId="23" fillId="0" borderId="17" xfId="0" applyFont="1" applyBorder="1" applyAlignment="1">
      <alignment horizontal="left" vertical="center"/>
    </xf>
    <xf numFmtId="0" fontId="23" fillId="0" borderId="0" xfId="0" applyFont="1" applyAlignment="1">
      <alignment horizontal="center"/>
    </xf>
    <xf numFmtId="0" fontId="61" fillId="0" borderId="0" xfId="0" applyFont="1" applyBorder="1" applyAlignment="1">
      <alignment horizontal="center" vertical="center"/>
    </xf>
    <xf numFmtId="0" fontId="70" fillId="0" borderId="0" xfId="0" applyFont="1" applyAlignment="1">
      <alignment horizontal="center" vertical="center"/>
    </xf>
    <xf numFmtId="0" fontId="78" fillId="0" borderId="13" xfId="0" applyFont="1" applyBorder="1" applyAlignment="1">
      <alignment horizontal="center" vertical="center"/>
    </xf>
    <xf numFmtId="0" fontId="78" fillId="0" borderId="18" xfId="0" applyFont="1" applyBorder="1" applyAlignment="1">
      <alignment horizontal="center" vertical="center"/>
    </xf>
    <xf numFmtId="0" fontId="78" fillId="0" borderId="13" xfId="0" applyFont="1" applyBorder="1" applyAlignment="1">
      <alignment horizontal="center" vertical="center" wrapText="1"/>
    </xf>
    <xf numFmtId="0" fontId="78" fillId="0" borderId="18" xfId="0" applyFont="1" applyBorder="1" applyAlignment="1">
      <alignment horizontal="center" vertical="center" wrapText="1"/>
    </xf>
    <xf numFmtId="3" fontId="78" fillId="0" borderId="13" xfId="0" applyNumberFormat="1" applyFont="1" applyBorder="1" applyAlignment="1">
      <alignment horizontal="center" vertical="center"/>
    </xf>
    <xf numFmtId="3" fontId="78" fillId="0" borderId="18" xfId="0" applyNumberFormat="1" applyFont="1" applyBorder="1" applyAlignment="1">
      <alignment horizontal="center" vertical="center"/>
    </xf>
    <xf numFmtId="0" fontId="78" fillId="0" borderId="10" xfId="0" applyFont="1" applyBorder="1" applyAlignment="1">
      <alignment horizontal="center" vertical="center"/>
    </xf>
    <xf numFmtId="3" fontId="78" fillId="0" borderId="10" xfId="0" applyNumberFormat="1" applyFont="1" applyBorder="1" applyAlignment="1">
      <alignment horizontal="center" vertical="center" wrapText="1"/>
    </xf>
    <xf numFmtId="3" fontId="78" fillId="0" borderId="10" xfId="0" applyNumberFormat="1" applyFont="1" applyBorder="1" applyAlignment="1">
      <alignment horizontal="center" vertical="center"/>
    </xf>
    <xf numFmtId="3" fontId="79" fillId="0" borderId="14" xfId="0" applyNumberFormat="1" applyFont="1" applyBorder="1" applyAlignment="1">
      <alignment horizontal="left" vertical="center"/>
    </xf>
    <xf numFmtId="3" fontId="79" fillId="0" borderId="12" xfId="0" applyNumberFormat="1" applyFont="1" applyBorder="1" applyAlignment="1">
      <alignment horizontal="left" vertical="center"/>
    </xf>
    <xf numFmtId="3" fontId="79" fillId="0" borderId="18" xfId="0" applyNumberFormat="1" applyFont="1" applyBorder="1" applyAlignment="1">
      <alignment horizontal="left" vertical="center"/>
    </xf>
    <xf numFmtId="0" fontId="23" fillId="0" borderId="0" xfId="0" applyFont="1" applyAlignment="1">
      <alignment horizontal="left"/>
    </xf>
    <xf numFmtId="0" fontId="73" fillId="0" borderId="21" xfId="0" applyFont="1" applyBorder="1" applyAlignment="1">
      <alignment horizontal="center" vertical="top" wrapText="1"/>
    </xf>
    <xf numFmtId="0" fontId="73" fillId="0" borderId="29" xfId="0" applyFont="1" applyBorder="1" applyAlignment="1">
      <alignment horizontal="center" vertical="top" wrapText="1"/>
    </xf>
    <xf numFmtId="0" fontId="73" fillId="0" borderId="20" xfId="0" applyFont="1" applyBorder="1" applyAlignment="1">
      <alignment horizontal="center" vertical="top" wrapText="1"/>
    </xf>
    <xf numFmtId="0" fontId="32" fillId="0" borderId="0" xfId="65" applyFont="1" applyAlignment="1">
      <alignment horizontal="center" wrapText="1"/>
    </xf>
    <xf numFmtId="0" fontId="23" fillId="0" borderId="0" xfId="0" applyFont="1" applyAlignment="1">
      <alignment horizontal="left" vertical="center"/>
    </xf>
    <xf numFmtId="0" fontId="30" fillId="0" borderId="0" xfId="65" applyFont="1" applyAlignment="1">
      <alignment horizontal="center" vertical="center"/>
    </xf>
    <xf numFmtId="0" fontId="88" fillId="0" borderId="0" xfId="65" applyFont="1" applyAlignment="1">
      <alignment horizontal="center" vertical="center" wrapText="1"/>
    </xf>
  </cellXfs>
  <cellStyles count="75">
    <cellStyle name="20% - Accent1" xfId="1" builtinId="30" customBuiltin="1"/>
    <cellStyle name="20% - Accent1 2" xfId="2"/>
    <cellStyle name="20% - Accent2" xfId="3" builtinId="34" customBuiltin="1"/>
    <cellStyle name="20% - Accent2 2" xfId="4"/>
    <cellStyle name="20% - Accent3" xfId="5" builtinId="38" customBuiltin="1"/>
    <cellStyle name="20% - Accent3 2" xfId="6"/>
    <cellStyle name="20% - Accent4" xfId="7" builtinId="42" customBuiltin="1"/>
    <cellStyle name="20% - Accent4 2" xfId="8"/>
    <cellStyle name="20% - Accent5" xfId="9" builtinId="46" customBuiltin="1"/>
    <cellStyle name="20% - Accent5 2" xfId="10"/>
    <cellStyle name="20% - Accent6" xfId="11" builtinId="50" customBuiltin="1"/>
    <cellStyle name="20% - Accent6 2" xfId="12"/>
    <cellStyle name="40% - Accent1" xfId="13" builtinId="31" customBuiltin="1"/>
    <cellStyle name="40% - Accent1 2" xfId="14"/>
    <cellStyle name="40% - Accent2" xfId="15" builtinId="35" customBuiltin="1"/>
    <cellStyle name="40% - Accent2 2" xfId="16"/>
    <cellStyle name="40% - Accent3" xfId="17" builtinId="39" customBuiltin="1"/>
    <cellStyle name="40% - Accent3 2" xfId="18"/>
    <cellStyle name="40% - Accent4" xfId="19" builtinId="43" customBuiltin="1"/>
    <cellStyle name="40% - Accent4 2" xfId="20"/>
    <cellStyle name="40% - Accent5" xfId="21" builtinId="47" customBuiltin="1"/>
    <cellStyle name="40% - Accent5 2" xfId="22"/>
    <cellStyle name="40% - Accent6" xfId="23" builtinId="51" customBuiltin="1"/>
    <cellStyle name="40% - Accent6 2" xfId="24"/>
    <cellStyle name="60% - Accent1" xfId="25" builtinId="32" customBuiltin="1"/>
    <cellStyle name="60% - Accent2" xfId="26" builtinId="36" customBuiltin="1"/>
    <cellStyle name="60% - Accent3" xfId="27" builtinId="40" customBuiltin="1"/>
    <cellStyle name="60% - Accent4" xfId="28" builtinId="44" customBuiltin="1"/>
    <cellStyle name="60% - Accent5" xfId="29" builtinId="48" customBuiltin="1"/>
    <cellStyle name="60% - Accent6" xfId="30" builtinId="52" customBuiltin="1"/>
    <cellStyle name="Accent1" xfId="31" builtinId="29" customBuiltin="1"/>
    <cellStyle name="Accent2" xfId="32" builtinId="33" customBuiltin="1"/>
    <cellStyle name="Accent3" xfId="33" builtinId="37" customBuiltin="1"/>
    <cellStyle name="Accent4" xfId="34" builtinId="41" customBuiltin="1"/>
    <cellStyle name="Accent5" xfId="35" builtinId="45" customBuiltin="1"/>
    <cellStyle name="Accent6" xfId="36" builtinId="49" customBuiltin="1"/>
    <cellStyle name="Bad" xfId="37" builtinId="27" customBuiltin="1"/>
    <cellStyle name="Calculation" xfId="38" builtinId="22" customBuiltin="1"/>
    <cellStyle name="Check Cell" xfId="48" builtinId="23" customBuiltin="1"/>
    <cellStyle name="Comma" xfId="39" builtinId="3"/>
    <cellStyle name="Comma 2" xfId="40"/>
    <cellStyle name="Comma 2 2" xfId="41"/>
    <cellStyle name="Comma 3" xfId="42"/>
    <cellStyle name="Comma 4 2" xfId="43"/>
    <cellStyle name="Comma 5" xfId="44"/>
    <cellStyle name="Comma 6" xfId="45"/>
    <cellStyle name="Comma 7" xfId="46"/>
    <cellStyle name="Comma 8" xfId="47"/>
    <cellStyle name="Explanatory Text" xfId="49" builtinId="53" customBuiltin="1"/>
    <cellStyle name="Good" xfId="50" builtinId="26" customBuiltin="1"/>
    <cellStyle name="Heading 1" xfId="51" builtinId="16" customBuiltin="1"/>
    <cellStyle name="Heading 2" xfId="52" builtinId="17" customBuiltin="1"/>
    <cellStyle name="Heading 3" xfId="53" builtinId="18" customBuiltin="1"/>
    <cellStyle name="Heading 4" xfId="54" builtinId="19" customBuiltin="1"/>
    <cellStyle name="Input" xfId="55" builtinId="20" customBuiltin="1"/>
    <cellStyle name="Linked Cell" xfId="56" builtinId="24" customBuiltin="1"/>
    <cellStyle name="Neutral" xfId="57" builtinId="28" customBuiltin="1"/>
    <cellStyle name="Normal" xfId="0" builtinId="0"/>
    <cellStyle name="Normal 12" xfId="58"/>
    <cellStyle name="Normal 13" xfId="59"/>
    <cellStyle name="Normal 14" xfId="60"/>
    <cellStyle name="Normal 15" xfId="61"/>
    <cellStyle name="Normal 16" xfId="62"/>
    <cellStyle name="Normal 2" xfId="63"/>
    <cellStyle name="Normal 2 2" xfId="64"/>
    <cellStyle name="Normal 3" xfId="65"/>
    <cellStyle name="Normal 3 2" xfId="66"/>
    <cellStyle name="Normal 4" xfId="67"/>
    <cellStyle name="Normal 5" xfId="68"/>
    <cellStyle name="Normal_Du_toan(dot1)_22_11_2012 2" xfId="69"/>
    <cellStyle name="Note" xfId="70" builtinId="10" customBuiltin="1"/>
    <cellStyle name="Output" xfId="71" builtinId="21" customBuiltin="1"/>
    <cellStyle name="Title" xfId="72" builtinId="15" customBuiltin="1"/>
    <cellStyle name="Total" xfId="73" builtinId="25" customBuiltin="1"/>
    <cellStyle name="Warning Text" xfId="7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xdr:col>
      <xdr:colOff>187325</xdr:colOff>
      <xdr:row>4</xdr:row>
      <xdr:rowOff>222250</xdr:rowOff>
    </xdr:from>
    <xdr:to>
      <xdr:col>2</xdr:col>
      <xdr:colOff>2095098</xdr:colOff>
      <xdr:row>6</xdr:row>
      <xdr:rowOff>40396</xdr:rowOff>
    </xdr:to>
    <xdr:sp macro="" textlink="">
      <xdr:nvSpPr>
        <xdr:cNvPr id="2" name="TextBox 1">
          <a:extLst>
            <a:ext uri="{FF2B5EF4-FFF2-40B4-BE49-F238E27FC236}">
              <a16:creationId xmlns:a16="http://schemas.microsoft.com/office/drawing/2014/main" xmlns="" id="{6254209D-8A4A-4DBE-8C82-2F7C99097ED2}"/>
            </a:ext>
          </a:extLst>
        </xdr:cNvPr>
        <xdr:cNvSpPr txBox="1"/>
      </xdr:nvSpPr>
      <xdr:spPr>
        <a:xfrm>
          <a:off x="1428750" y="1195917"/>
          <a:ext cx="1905000" cy="878417"/>
        </a:xfrm>
        <a:prstGeom prst="rect">
          <a:avLst/>
        </a:prstGeom>
        <a:solidFill>
          <a:srgbClr val="FFFF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pPr>
            <a:lnSpc>
              <a:spcPts val="1200"/>
            </a:lnSpc>
          </a:pPr>
          <a:r>
            <a:rPr lang="en-US" sz="1100" b="1"/>
            <a:t>CÁC</a:t>
          </a:r>
          <a:r>
            <a:rPr lang="en-US" sz="1100" b="1" baseline="0"/>
            <a:t> TRƯỜNG LƯU Ý: CÔNG THỨC TÍNH CHI PHÍ TRONG BẢNG NÀY ĐỀ NGHỊ XEM KỸ TRONG TÀI LIỆU HƯỚNG DẪN TẠI HỘI NGHỊ Ở NHA TRANG NGÀY 25/10/2018 CỦA VỤ NHÀ GIÁO (ANH NỊCH - VỤ TRƯỞNG trực tiếp hướng dẫn). Nếu trường nào không rõ thì điện cho Vụ Nhà giáo để được hướng dẫn lại</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55</xdr:col>
      <xdr:colOff>555624</xdr:colOff>
      <xdr:row>12</xdr:row>
      <xdr:rowOff>222252</xdr:rowOff>
    </xdr:from>
    <xdr:to>
      <xdr:col>66</xdr:col>
      <xdr:colOff>20117</xdr:colOff>
      <xdr:row>15</xdr:row>
      <xdr:rowOff>131272</xdr:rowOff>
    </xdr:to>
    <xdr:sp macro="" textlink="">
      <xdr:nvSpPr>
        <xdr:cNvPr id="2" name="TextBox 1">
          <a:extLst>
            <a:ext uri="{FF2B5EF4-FFF2-40B4-BE49-F238E27FC236}">
              <a16:creationId xmlns:a16="http://schemas.microsoft.com/office/drawing/2014/main" xmlns="" id="{AEBAB28D-0DB6-4815-A21A-5774A4168128}"/>
            </a:ext>
          </a:extLst>
        </xdr:cNvPr>
        <xdr:cNvSpPr txBox="1"/>
      </xdr:nvSpPr>
      <xdr:spPr>
        <a:xfrm rot="1869694">
          <a:off x="42856149" y="3181352"/>
          <a:ext cx="6792403" cy="709120"/>
        </a:xfrm>
        <a:prstGeom prst="rect">
          <a:avLst/>
        </a:prstGeom>
        <a:solidFill>
          <a:srgbClr val="FFFF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r>
            <a:rPr lang="en-US" sz="1600">
              <a:solidFill>
                <a:srgbClr val="FF0000"/>
              </a:solidFill>
            </a:rPr>
            <a:t>các</a:t>
          </a:r>
          <a:r>
            <a:rPr lang="en-US" sz="1600" baseline="0">
              <a:solidFill>
                <a:srgbClr val="FF0000"/>
              </a:solidFill>
            </a:rPr>
            <a:t> đề mục trong bảng này chỉ mang tính chất gợi ý</a:t>
          </a:r>
        </a:p>
        <a:p>
          <a:endParaRPr lang="en-US" sz="1600">
            <a:solidFill>
              <a:srgbClr val="FF0000"/>
            </a:solidFill>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Resources/directory/680b928e1dc746c2bb1bc31a46f36c8a.ExcelAutomationServiceFrontend.WorkingDir/NoAVScans/c4f3c236-6c37-46cd-9e6a-70e2d99a0671/in/CD%20Du%20lich%20Da%20Nang%20-%20Quan%20tri%20khach%20san%20-%20R.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ảng tổng hợp dự toán"/>
      <sheetName val="PL1 Tai lieu"/>
      <sheetName val="PL2.1.Lương GV"/>
      <sheetName val="PL 2.2.Trích nộp lương"/>
      <sheetName val="PL3. Ngoai ngữ"/>
      <sheetName val="PL4.1.Vật tư"/>
      <sheetName val="PL5.Điện nước"/>
      <sheetName val="PL6. Sua chua TX"/>
      <sheetName val="PL7.Quản lý"/>
      <sheetName val="PL8.Học bổng"/>
    </sheetNames>
    <sheetDataSet>
      <sheetData sheetId="0"/>
      <sheetData sheetId="1"/>
      <sheetData sheetId="2"/>
      <sheetData sheetId="3"/>
      <sheetData sheetId="4"/>
      <sheetData sheetId="5">
        <row r="5">
          <cell r="B5" t="str">
            <v>Thịt gà (Ức gà)</v>
          </cell>
          <cell r="C5" t="str">
            <v>Kg</v>
          </cell>
          <cell r="D5">
            <v>1.3</v>
          </cell>
          <cell r="E5">
            <v>80000</v>
          </cell>
          <cell r="F5">
            <v>104000</v>
          </cell>
          <cell r="H5">
            <v>80000</v>
          </cell>
          <cell r="I5">
            <v>90000</v>
          </cell>
          <cell r="J5">
            <v>96000</v>
          </cell>
          <cell r="K5">
            <v>80000</v>
          </cell>
          <cell r="L5">
            <v>80000</v>
          </cell>
        </row>
        <row r="6">
          <cell r="B6" t="str">
            <v>Thịt ngỗng (Đùi ngỗng)</v>
          </cell>
          <cell r="C6" t="str">
            <v>Kg</v>
          </cell>
          <cell r="D6">
            <v>1.3</v>
          </cell>
          <cell r="E6">
            <v>220000</v>
          </cell>
          <cell r="F6">
            <v>286000</v>
          </cell>
          <cell r="H6">
            <v>220000</v>
          </cell>
          <cell r="I6">
            <v>290000</v>
          </cell>
          <cell r="J6">
            <v>200000</v>
          </cell>
          <cell r="K6">
            <v>200000</v>
          </cell>
          <cell r="L6">
            <v>200000</v>
          </cell>
        </row>
        <row r="7">
          <cell r="B7" t="str">
            <v>7 up</v>
          </cell>
          <cell r="C7" t="str">
            <v xml:space="preserve">Lon </v>
          </cell>
          <cell r="D7">
            <v>23</v>
          </cell>
          <cell r="E7">
            <v>5000</v>
          </cell>
          <cell r="F7">
            <v>115000</v>
          </cell>
          <cell r="H7">
            <v>5000</v>
          </cell>
          <cell r="I7">
            <v>10000</v>
          </cell>
          <cell r="J7">
            <v>4000</v>
          </cell>
          <cell r="K7">
            <v>4000</v>
          </cell>
          <cell r="L7">
            <v>4000</v>
          </cell>
        </row>
        <row r="8">
          <cell r="B8" t="str">
            <v>Anh đào</v>
          </cell>
          <cell r="C8" t="str">
            <v>Kg</v>
          </cell>
          <cell r="D8">
            <v>1.2</v>
          </cell>
          <cell r="E8">
            <v>450000</v>
          </cell>
          <cell r="F8">
            <v>540000</v>
          </cell>
          <cell r="H8">
            <v>450000</v>
          </cell>
          <cell r="I8">
            <v>250000</v>
          </cell>
          <cell r="J8">
            <v>350000</v>
          </cell>
          <cell r="K8">
            <v>250000</v>
          </cell>
          <cell r="L8">
            <v>250000</v>
          </cell>
        </row>
        <row r="9">
          <cell r="B9" t="str">
            <v>Ardeche Pinot Noir</v>
          </cell>
          <cell r="C9" t="str">
            <v>Chai</v>
          </cell>
          <cell r="D9">
            <v>1</v>
          </cell>
          <cell r="E9">
            <v>200000</v>
          </cell>
          <cell r="F9">
            <v>200000</v>
          </cell>
          <cell r="H9">
            <v>200000</v>
          </cell>
          <cell r="I9">
            <v>430000</v>
          </cell>
          <cell r="J9">
            <v>200000</v>
          </cell>
          <cell r="K9">
            <v>200000</v>
          </cell>
          <cell r="L9">
            <v>200000</v>
          </cell>
        </row>
        <row r="10">
          <cell r="B10" t="str">
            <v>Artemis Syrah</v>
          </cell>
          <cell r="C10" t="str">
            <v>Chai</v>
          </cell>
          <cell r="D10">
            <v>1</v>
          </cell>
          <cell r="E10">
            <v>300000</v>
          </cell>
          <cell r="F10">
            <v>300000</v>
          </cell>
          <cell r="H10">
            <v>300000</v>
          </cell>
          <cell r="I10">
            <v>500000</v>
          </cell>
          <cell r="J10">
            <v>280000</v>
          </cell>
          <cell r="K10">
            <v>280000</v>
          </cell>
          <cell r="L10">
            <v>280000</v>
          </cell>
        </row>
        <row r="11">
          <cell r="B11" t="str">
            <v>Atiso</v>
          </cell>
          <cell r="C11" t="str">
            <v>Kg</v>
          </cell>
          <cell r="D11">
            <v>1.2</v>
          </cell>
          <cell r="E11">
            <v>120000</v>
          </cell>
          <cell r="F11">
            <v>144000</v>
          </cell>
          <cell r="H11">
            <v>120000</v>
          </cell>
          <cell r="I11">
            <v>300000</v>
          </cell>
          <cell r="J11">
            <v>132000</v>
          </cell>
          <cell r="K11">
            <v>120000</v>
          </cell>
          <cell r="L11">
            <v>120000</v>
          </cell>
        </row>
        <row r="12">
          <cell r="B12" t="str">
            <v>Bàn chải + kem đánh răng</v>
          </cell>
          <cell r="C12" t="str">
            <v xml:space="preserve">Cái </v>
          </cell>
          <cell r="D12">
            <v>10</v>
          </cell>
          <cell r="E12">
            <v>15000</v>
          </cell>
          <cell r="F12">
            <v>150000</v>
          </cell>
          <cell r="H12">
            <v>15000</v>
          </cell>
          <cell r="I12">
            <v>60000</v>
          </cell>
          <cell r="J12">
            <v>12000</v>
          </cell>
          <cell r="K12">
            <v>12000</v>
          </cell>
          <cell r="L12">
            <v>12000</v>
          </cell>
        </row>
        <row r="13">
          <cell r="B13" t="str">
            <v>Bàn chải đánh răng</v>
          </cell>
          <cell r="C13" t="str">
            <v xml:space="preserve">Cái </v>
          </cell>
          <cell r="D13">
            <v>1</v>
          </cell>
          <cell r="E13">
            <v>10000</v>
          </cell>
          <cell r="F13">
            <v>10000</v>
          </cell>
          <cell r="H13">
            <v>10000</v>
          </cell>
          <cell r="I13">
            <v>30000</v>
          </cell>
          <cell r="J13">
            <v>0</v>
          </cell>
          <cell r="K13">
            <v>0</v>
          </cell>
          <cell r="L13">
            <v>10000</v>
          </cell>
        </row>
        <row r="14">
          <cell r="B14" t="str">
            <v>Bản đồ</v>
          </cell>
          <cell r="C14" t="str">
            <v xml:space="preserve">Cái </v>
          </cell>
          <cell r="D14">
            <v>1</v>
          </cell>
          <cell r="E14">
            <v>350000</v>
          </cell>
          <cell r="F14">
            <v>350000</v>
          </cell>
          <cell r="H14">
            <v>350000</v>
          </cell>
          <cell r="I14">
            <v>550000</v>
          </cell>
          <cell r="J14">
            <v>0</v>
          </cell>
          <cell r="K14">
            <v>0</v>
          </cell>
          <cell r="L14">
            <v>350000</v>
          </cell>
        </row>
        <row r="15">
          <cell r="B15" t="str">
            <v>Băng cuốn y tế</v>
          </cell>
          <cell r="C15" t="str">
            <v xml:space="preserve">Cuộn </v>
          </cell>
          <cell r="D15">
            <v>5</v>
          </cell>
          <cell r="E15">
            <v>15000</v>
          </cell>
          <cell r="F15">
            <v>75000</v>
          </cell>
          <cell r="H15">
            <v>15000</v>
          </cell>
          <cell r="I15">
            <v>20000</v>
          </cell>
          <cell r="J15">
            <v>0</v>
          </cell>
          <cell r="K15">
            <v>0</v>
          </cell>
          <cell r="L15">
            <v>15000</v>
          </cell>
        </row>
        <row r="16">
          <cell r="B16" t="str">
            <v>Băng gạc y tế</v>
          </cell>
          <cell r="C16" t="str">
            <v xml:space="preserve">Cuộn </v>
          </cell>
          <cell r="D16">
            <v>5</v>
          </cell>
          <cell r="E16">
            <v>20000</v>
          </cell>
          <cell r="F16">
            <v>100000</v>
          </cell>
          <cell r="H16">
            <v>20000</v>
          </cell>
          <cell r="I16">
            <v>10000</v>
          </cell>
          <cell r="J16">
            <v>16000</v>
          </cell>
          <cell r="K16">
            <v>10000</v>
          </cell>
          <cell r="L16">
            <v>10000</v>
          </cell>
        </row>
        <row r="17">
          <cell r="B17" t="str">
            <v>Bảng giá buồng</v>
          </cell>
          <cell r="C17" t="str">
            <v xml:space="preserve">Quyển </v>
          </cell>
          <cell r="D17">
            <v>1</v>
          </cell>
          <cell r="E17">
            <v>150000</v>
          </cell>
          <cell r="F17">
            <v>150000</v>
          </cell>
          <cell r="H17">
            <v>150000</v>
          </cell>
          <cell r="I17">
            <v>20000</v>
          </cell>
          <cell r="J17">
            <v>50000</v>
          </cell>
          <cell r="K17">
            <v>20000</v>
          </cell>
          <cell r="L17">
            <v>20000</v>
          </cell>
        </row>
        <row r="18">
          <cell r="B18" t="str">
            <v>Bảng kiểm kê hàng hóa</v>
          </cell>
          <cell r="C18" t="str">
            <v xml:space="preserve">Quyển </v>
          </cell>
          <cell r="D18">
            <v>3</v>
          </cell>
          <cell r="E18">
            <v>150000</v>
          </cell>
          <cell r="F18">
            <v>450000</v>
          </cell>
          <cell r="H18">
            <v>150000</v>
          </cell>
          <cell r="I18">
            <v>20000</v>
          </cell>
          <cell r="J18">
            <v>50000</v>
          </cell>
          <cell r="K18">
            <v>20000</v>
          </cell>
          <cell r="L18">
            <v>20000</v>
          </cell>
        </row>
        <row r="19">
          <cell r="B19" t="str">
            <v>Bảng thu đổi ngoại tệ</v>
          </cell>
          <cell r="C19" t="str">
            <v xml:space="preserve">Quyển </v>
          </cell>
          <cell r="D19">
            <v>1</v>
          </cell>
          <cell r="E19">
            <v>250000</v>
          </cell>
          <cell r="F19">
            <v>250000</v>
          </cell>
          <cell r="H19">
            <v>250000</v>
          </cell>
          <cell r="I19">
            <v>10000</v>
          </cell>
          <cell r="J19">
            <v>50000</v>
          </cell>
          <cell r="K19">
            <v>10000</v>
          </cell>
          <cell r="L19">
            <v>10000</v>
          </cell>
        </row>
        <row r="20">
          <cell r="B20" t="str">
            <v>Bánh bao</v>
          </cell>
          <cell r="C20" t="str">
            <v>Cái</v>
          </cell>
          <cell r="D20">
            <v>1</v>
          </cell>
          <cell r="E20">
            <v>5000</v>
          </cell>
          <cell r="F20">
            <v>5000</v>
          </cell>
          <cell r="H20">
            <v>5000</v>
          </cell>
          <cell r="I20">
            <v>10000</v>
          </cell>
          <cell r="J20">
            <v>4000</v>
          </cell>
          <cell r="K20">
            <v>4000</v>
          </cell>
          <cell r="L20">
            <v>4000</v>
          </cell>
        </row>
        <row r="21">
          <cell r="B21" t="str">
            <v>Bánh chocolate</v>
          </cell>
          <cell r="C21" t="str">
            <v>Cái</v>
          </cell>
          <cell r="D21">
            <v>20</v>
          </cell>
          <cell r="E21">
            <v>15000</v>
          </cell>
          <cell r="F21">
            <v>300000</v>
          </cell>
          <cell r="H21">
            <v>15000</v>
          </cell>
          <cell r="I21">
            <v>30000</v>
          </cell>
          <cell r="J21">
            <v>12000</v>
          </cell>
          <cell r="K21">
            <v>12000</v>
          </cell>
          <cell r="L21">
            <v>12000</v>
          </cell>
        </row>
        <row r="22">
          <cell r="B22" t="str">
            <v>Bánh chuối</v>
          </cell>
          <cell r="C22" t="str">
            <v>Cái</v>
          </cell>
          <cell r="D22">
            <v>20</v>
          </cell>
          <cell r="E22">
            <v>15000</v>
          </cell>
          <cell r="F22">
            <v>300000</v>
          </cell>
          <cell r="H22">
            <v>15000</v>
          </cell>
          <cell r="I22">
            <v>10000</v>
          </cell>
          <cell r="J22">
            <v>12000</v>
          </cell>
          <cell r="K22">
            <v>10000</v>
          </cell>
          <cell r="L22">
            <v>10000</v>
          </cell>
        </row>
        <row r="23">
          <cell r="B23" t="str">
            <v>Bánh crepe</v>
          </cell>
          <cell r="C23" t="str">
            <v>Cái</v>
          </cell>
          <cell r="D23">
            <v>5</v>
          </cell>
          <cell r="E23">
            <v>15000</v>
          </cell>
          <cell r="F23">
            <v>75000</v>
          </cell>
          <cell r="H23">
            <v>15000</v>
          </cell>
          <cell r="I23">
            <v>20000</v>
          </cell>
          <cell r="J23">
            <v>12000</v>
          </cell>
          <cell r="K23">
            <v>12000</v>
          </cell>
          <cell r="L23">
            <v>12000</v>
          </cell>
        </row>
        <row r="24">
          <cell r="B24" t="str">
            <v>Bánh cuộn hạnh nhân</v>
          </cell>
          <cell r="C24" t="str">
            <v>Cái</v>
          </cell>
          <cell r="D24">
            <v>5</v>
          </cell>
          <cell r="E24">
            <v>15000</v>
          </cell>
          <cell r="F24">
            <v>75000</v>
          </cell>
          <cell r="H24">
            <v>15000</v>
          </cell>
          <cell r="I24">
            <v>30000</v>
          </cell>
          <cell r="J24">
            <v>12000</v>
          </cell>
          <cell r="K24">
            <v>12000</v>
          </cell>
          <cell r="L24">
            <v>12000</v>
          </cell>
        </row>
        <row r="25">
          <cell r="B25" t="str">
            <v>Bánh Donut</v>
          </cell>
          <cell r="C25" t="str">
            <v>Cái</v>
          </cell>
          <cell r="D25">
            <v>5</v>
          </cell>
          <cell r="E25">
            <v>15000</v>
          </cell>
          <cell r="F25">
            <v>75000</v>
          </cell>
          <cell r="H25">
            <v>15000</v>
          </cell>
          <cell r="I25">
            <v>30000</v>
          </cell>
          <cell r="J25">
            <v>12000</v>
          </cell>
          <cell r="K25">
            <v>12000</v>
          </cell>
          <cell r="L25">
            <v>12000</v>
          </cell>
        </row>
        <row r="26">
          <cell r="B26" t="str">
            <v>Bánh gato</v>
          </cell>
          <cell r="C26" t="str">
            <v>Cái</v>
          </cell>
          <cell r="D26">
            <v>5</v>
          </cell>
          <cell r="E26">
            <v>25000</v>
          </cell>
          <cell r="F26">
            <v>125000</v>
          </cell>
          <cell r="H26">
            <v>25000</v>
          </cell>
          <cell r="I26">
            <v>20000</v>
          </cell>
          <cell r="J26">
            <v>20000</v>
          </cell>
          <cell r="K26">
            <v>20000</v>
          </cell>
          <cell r="L26">
            <v>20000</v>
          </cell>
        </row>
        <row r="27">
          <cell r="B27" t="str">
            <v>Bánh mì tròn</v>
          </cell>
          <cell r="C27" t="str">
            <v>Cái</v>
          </cell>
          <cell r="D27">
            <v>23</v>
          </cell>
          <cell r="E27">
            <v>5000</v>
          </cell>
          <cell r="F27">
            <v>115000</v>
          </cell>
          <cell r="H27">
            <v>5000</v>
          </cell>
          <cell r="I27" t="e">
            <v>#N/A</v>
          </cell>
          <cell r="J27">
            <v>4000</v>
          </cell>
          <cell r="K27" t="e">
            <v>#N/A</v>
          </cell>
          <cell r="L27">
            <v>4000</v>
          </cell>
        </row>
        <row r="28">
          <cell r="B28" t="str">
            <v>Bánh mỳ đen</v>
          </cell>
          <cell r="C28" t="str">
            <v>Cái</v>
          </cell>
          <cell r="D28">
            <v>12</v>
          </cell>
          <cell r="E28">
            <v>15000</v>
          </cell>
          <cell r="F28">
            <v>180000</v>
          </cell>
          <cell r="H28">
            <v>15000</v>
          </cell>
          <cell r="I28">
            <v>30000</v>
          </cell>
          <cell r="J28">
            <v>12000</v>
          </cell>
          <cell r="K28">
            <v>12000</v>
          </cell>
          <cell r="L28">
            <v>12000</v>
          </cell>
        </row>
        <row r="29">
          <cell r="B29" t="str">
            <v>Bánh mỳ nướng</v>
          </cell>
          <cell r="C29" t="str">
            <v>Cái</v>
          </cell>
          <cell r="D29">
            <v>2</v>
          </cell>
          <cell r="E29">
            <v>3000</v>
          </cell>
          <cell r="F29">
            <v>6000</v>
          </cell>
          <cell r="H29">
            <v>3000</v>
          </cell>
          <cell r="I29">
            <v>10000</v>
          </cell>
          <cell r="J29">
            <v>2400</v>
          </cell>
          <cell r="K29">
            <v>2400</v>
          </cell>
          <cell r="L29">
            <v>2400</v>
          </cell>
        </row>
        <row r="30">
          <cell r="B30" t="str">
            <v>Bánh mỳ Semmel nướng/bánh mỳ trắng</v>
          </cell>
          <cell r="C30" t="str">
            <v>Cái</v>
          </cell>
          <cell r="D30">
            <v>3</v>
          </cell>
          <cell r="E30">
            <v>20000</v>
          </cell>
          <cell r="F30">
            <v>60000</v>
          </cell>
          <cell r="H30">
            <v>20000</v>
          </cell>
          <cell r="I30">
            <v>10000</v>
          </cell>
          <cell r="J30">
            <v>16000</v>
          </cell>
          <cell r="K30">
            <v>10000</v>
          </cell>
          <cell r="L30">
            <v>10000</v>
          </cell>
        </row>
        <row r="31">
          <cell r="B31" t="str">
            <v>Bánh mỳ trắng</v>
          </cell>
          <cell r="C31" t="str">
            <v>Cái</v>
          </cell>
          <cell r="D31">
            <v>3</v>
          </cell>
          <cell r="E31">
            <v>25000</v>
          </cell>
          <cell r="F31">
            <v>75000</v>
          </cell>
          <cell r="H31">
            <v>25000</v>
          </cell>
          <cell r="I31">
            <v>10000</v>
          </cell>
          <cell r="J31">
            <v>20000</v>
          </cell>
          <cell r="K31">
            <v>10000</v>
          </cell>
          <cell r="L31">
            <v>10000</v>
          </cell>
        </row>
        <row r="32">
          <cell r="B32" t="str">
            <v>Bánh mỳ tròn</v>
          </cell>
          <cell r="C32" t="str">
            <v>Cái</v>
          </cell>
          <cell r="D32">
            <v>18</v>
          </cell>
          <cell r="E32">
            <v>3000</v>
          </cell>
          <cell r="F32">
            <v>54000</v>
          </cell>
          <cell r="H32">
            <v>3000</v>
          </cell>
          <cell r="I32">
            <v>10000</v>
          </cell>
          <cell r="J32">
            <v>2400</v>
          </cell>
          <cell r="K32">
            <v>2400</v>
          </cell>
          <cell r="L32">
            <v>2400</v>
          </cell>
        </row>
        <row r="33">
          <cell r="B33" t="str">
            <v>Bánh mỳ vụn</v>
          </cell>
          <cell r="C33" t="str">
            <v>Kg</v>
          </cell>
          <cell r="D33">
            <v>1</v>
          </cell>
          <cell r="E33">
            <v>150000</v>
          </cell>
          <cell r="F33">
            <v>150000</v>
          </cell>
          <cell r="H33">
            <v>150000</v>
          </cell>
          <cell r="I33">
            <v>30000</v>
          </cell>
          <cell r="J33">
            <v>120000</v>
          </cell>
          <cell r="K33">
            <v>30000</v>
          </cell>
          <cell r="L33">
            <v>30000</v>
          </cell>
        </row>
        <row r="34">
          <cell r="B34" t="str">
            <v>Bánh mỳ vuông</v>
          </cell>
          <cell r="C34" t="str">
            <v>Cái</v>
          </cell>
          <cell r="D34">
            <v>14</v>
          </cell>
          <cell r="E34">
            <v>3000</v>
          </cell>
          <cell r="F34">
            <v>42000</v>
          </cell>
          <cell r="H34">
            <v>3000</v>
          </cell>
          <cell r="I34">
            <v>20000</v>
          </cell>
          <cell r="J34">
            <v>2400</v>
          </cell>
          <cell r="K34">
            <v>2400</v>
          </cell>
          <cell r="L34">
            <v>2400</v>
          </cell>
        </row>
        <row r="35">
          <cell r="B35" t="str">
            <v>Bánh ngọt</v>
          </cell>
          <cell r="C35" t="str">
            <v>Cái</v>
          </cell>
          <cell r="D35">
            <v>6</v>
          </cell>
          <cell r="E35">
            <v>45000</v>
          </cell>
          <cell r="F35">
            <v>270000</v>
          </cell>
          <cell r="H35">
            <v>45000</v>
          </cell>
          <cell r="I35">
            <v>10000</v>
          </cell>
          <cell r="J35">
            <v>36000</v>
          </cell>
          <cell r="K35">
            <v>10000</v>
          </cell>
          <cell r="L35">
            <v>10000</v>
          </cell>
        </row>
        <row r="36">
          <cell r="B36" t="str">
            <v>Bánh nhân táo</v>
          </cell>
          <cell r="C36" t="str">
            <v>Cái</v>
          </cell>
          <cell r="D36">
            <v>12</v>
          </cell>
          <cell r="E36">
            <v>35000</v>
          </cell>
          <cell r="F36">
            <v>420000</v>
          </cell>
          <cell r="H36">
            <v>35000</v>
          </cell>
          <cell r="I36">
            <v>30000</v>
          </cell>
          <cell r="J36">
            <v>28000</v>
          </cell>
          <cell r="K36">
            <v>28000</v>
          </cell>
          <cell r="L36">
            <v>28000</v>
          </cell>
        </row>
        <row r="37">
          <cell r="B37" t="str">
            <v xml:space="preserve">Bánh qué hình mặt trăng </v>
          </cell>
          <cell r="C37" t="str">
            <v>Cái</v>
          </cell>
          <cell r="D37">
            <v>2.2999999999999998</v>
          </cell>
          <cell r="E37">
            <v>42000</v>
          </cell>
          <cell r="F37">
            <v>96599.999999999985</v>
          </cell>
          <cell r="H37">
            <v>42000</v>
          </cell>
          <cell r="I37" t="e">
            <v>#N/A</v>
          </cell>
          <cell r="J37">
            <v>33600</v>
          </cell>
          <cell r="K37" t="e">
            <v>#N/A</v>
          </cell>
          <cell r="L37">
            <v>33600</v>
          </cell>
        </row>
        <row r="38">
          <cell r="B38" t="str">
            <v>Bánh quy</v>
          </cell>
          <cell r="C38" t="str">
            <v>Cái</v>
          </cell>
          <cell r="D38">
            <v>23</v>
          </cell>
          <cell r="E38">
            <v>5000</v>
          </cell>
          <cell r="F38">
            <v>115000</v>
          </cell>
          <cell r="H38">
            <v>5000</v>
          </cell>
          <cell r="I38">
            <v>3000</v>
          </cell>
          <cell r="J38">
            <v>4000</v>
          </cell>
          <cell r="K38">
            <v>3000</v>
          </cell>
          <cell r="L38">
            <v>3000</v>
          </cell>
        </row>
        <row r="39">
          <cell r="B39" t="str">
            <v>Bánh táo</v>
          </cell>
          <cell r="C39" t="str">
            <v>Cái</v>
          </cell>
          <cell r="D39">
            <v>5</v>
          </cell>
          <cell r="E39">
            <v>50000</v>
          </cell>
          <cell r="F39">
            <v>250000</v>
          </cell>
          <cell r="H39">
            <v>50000</v>
          </cell>
          <cell r="I39">
            <v>30000</v>
          </cell>
          <cell r="J39">
            <v>120000</v>
          </cell>
          <cell r="K39">
            <v>30000</v>
          </cell>
          <cell r="L39">
            <v>30000</v>
          </cell>
        </row>
        <row r="40">
          <cell r="B40" t="str">
            <v>Báo cáo tình hình kiểm kê</v>
          </cell>
          <cell r="C40" t="str">
            <v>Quyển</v>
          </cell>
          <cell r="D40">
            <v>2</v>
          </cell>
          <cell r="E40">
            <v>20000</v>
          </cell>
          <cell r="F40">
            <v>40000</v>
          </cell>
          <cell r="H40">
            <v>20000</v>
          </cell>
          <cell r="I40">
            <v>30000</v>
          </cell>
          <cell r="J40">
            <v>40000</v>
          </cell>
          <cell r="K40">
            <v>20000</v>
          </cell>
          <cell r="L40">
            <v>20000</v>
          </cell>
        </row>
        <row r="41">
          <cell r="B41" t="str">
            <v>Báo giá của các đơn vị cung cấp hàng hóa</v>
          </cell>
          <cell r="C41" t="str">
            <v>Quyển</v>
          </cell>
          <cell r="D41">
            <v>5</v>
          </cell>
          <cell r="E41">
            <v>20000</v>
          </cell>
          <cell r="F41">
            <v>100000</v>
          </cell>
          <cell r="H41">
            <v>20000</v>
          </cell>
          <cell r="I41">
            <v>30000</v>
          </cell>
          <cell r="J41">
            <v>0</v>
          </cell>
          <cell r="K41">
            <v>0</v>
          </cell>
          <cell r="L41">
            <v>20000</v>
          </cell>
        </row>
        <row r="42">
          <cell r="B42" t="str">
            <v>Bao tay y tế</v>
          </cell>
          <cell r="C42" t="str">
            <v>Đôi</v>
          </cell>
          <cell r="D42">
            <v>5</v>
          </cell>
          <cell r="E42">
            <v>2000</v>
          </cell>
          <cell r="F42">
            <v>10000</v>
          </cell>
          <cell r="H42">
            <v>2000</v>
          </cell>
          <cell r="I42">
            <v>5000</v>
          </cell>
          <cell r="J42">
            <v>9600</v>
          </cell>
          <cell r="K42">
            <v>2000</v>
          </cell>
          <cell r="L42">
            <v>2000</v>
          </cell>
        </row>
        <row r="43">
          <cell r="B43" t="str">
            <v>Bắp cải</v>
          </cell>
          <cell r="C43" t="str">
            <v>Kg</v>
          </cell>
          <cell r="D43">
            <v>4</v>
          </cell>
          <cell r="E43">
            <v>15000</v>
          </cell>
          <cell r="F43">
            <v>60000</v>
          </cell>
          <cell r="H43">
            <v>15000</v>
          </cell>
          <cell r="I43">
            <v>20000</v>
          </cell>
          <cell r="J43">
            <v>44000</v>
          </cell>
          <cell r="K43">
            <v>15000</v>
          </cell>
          <cell r="L43">
            <v>15000</v>
          </cell>
        </row>
        <row r="44">
          <cell r="B44" t="str">
            <v>Bắp cải đỏ</v>
          </cell>
          <cell r="C44" t="str">
            <v>Kg</v>
          </cell>
          <cell r="D44">
            <v>2</v>
          </cell>
          <cell r="E44">
            <v>50000</v>
          </cell>
          <cell r="F44">
            <v>100000</v>
          </cell>
          <cell r="H44">
            <v>50000</v>
          </cell>
          <cell r="I44">
            <v>30000</v>
          </cell>
          <cell r="J44">
            <v>88000</v>
          </cell>
          <cell r="K44">
            <v>30000</v>
          </cell>
          <cell r="L44">
            <v>30000</v>
          </cell>
        </row>
        <row r="45">
          <cell r="B45" t="str">
            <v>Bắp cải tím</v>
          </cell>
          <cell r="C45" t="str">
            <v>Kg</v>
          </cell>
          <cell r="D45">
            <v>1</v>
          </cell>
          <cell r="E45">
            <v>50000</v>
          </cell>
          <cell r="F45">
            <v>50000</v>
          </cell>
          <cell r="H45">
            <v>50000</v>
          </cell>
          <cell r="I45">
            <v>30000</v>
          </cell>
          <cell r="J45">
            <v>96000</v>
          </cell>
          <cell r="K45">
            <v>30000</v>
          </cell>
          <cell r="L45">
            <v>30000</v>
          </cell>
        </row>
        <row r="46">
          <cell r="B46" t="str">
            <v>Bắp ngô</v>
          </cell>
          <cell r="C46" t="str">
            <v>Kg</v>
          </cell>
          <cell r="D46">
            <v>4.5999999999999996</v>
          </cell>
          <cell r="E46">
            <v>25000</v>
          </cell>
          <cell r="F46">
            <v>114999.99999999999</v>
          </cell>
          <cell r="H46">
            <v>25000</v>
          </cell>
          <cell r="I46">
            <v>50000</v>
          </cell>
          <cell r="J46">
            <v>40000</v>
          </cell>
          <cell r="K46">
            <v>25000</v>
          </cell>
          <cell r="L46">
            <v>25000</v>
          </cell>
        </row>
        <row r="47">
          <cell r="B47" t="str">
            <v>Bật lửa/diêm</v>
          </cell>
          <cell r="C47" t="str">
            <v>cái</v>
          </cell>
          <cell r="D47">
            <v>2</v>
          </cell>
          <cell r="E47">
            <v>5000</v>
          </cell>
          <cell r="F47">
            <v>10000</v>
          </cell>
          <cell r="H47">
            <v>5000</v>
          </cell>
          <cell r="I47">
            <v>5000</v>
          </cell>
          <cell r="J47">
            <v>4000</v>
          </cell>
          <cell r="K47">
            <v>4000</v>
          </cell>
          <cell r="L47">
            <v>4000</v>
          </cell>
        </row>
        <row r="48">
          <cell r="B48" t="str">
            <v>Bí đao</v>
          </cell>
          <cell r="C48" t="str">
            <v>Kg</v>
          </cell>
          <cell r="D48">
            <v>1.2</v>
          </cell>
          <cell r="E48">
            <v>30000</v>
          </cell>
          <cell r="F48">
            <v>36000</v>
          </cell>
          <cell r="H48">
            <v>30000</v>
          </cell>
          <cell r="I48">
            <v>12000</v>
          </cell>
          <cell r="J48">
            <v>40000</v>
          </cell>
          <cell r="K48">
            <v>12000</v>
          </cell>
          <cell r="L48">
            <v>12000</v>
          </cell>
        </row>
        <row r="49">
          <cell r="B49" t="str">
            <v>Bí đỏ</v>
          </cell>
          <cell r="C49" t="str">
            <v>Kg</v>
          </cell>
          <cell r="D49">
            <v>0.5</v>
          </cell>
          <cell r="E49">
            <v>30000</v>
          </cell>
          <cell r="F49">
            <v>15000</v>
          </cell>
          <cell r="H49">
            <v>30000</v>
          </cell>
          <cell r="I49">
            <v>15000</v>
          </cell>
          <cell r="J49">
            <v>40000</v>
          </cell>
          <cell r="K49">
            <v>15000</v>
          </cell>
          <cell r="L49">
            <v>15000</v>
          </cell>
        </row>
        <row r="50">
          <cell r="B50" t="str">
            <v>Bì lưu bài kiểm tra</v>
          </cell>
          <cell r="C50" t="str">
            <v>cái</v>
          </cell>
          <cell r="D50">
            <v>22</v>
          </cell>
          <cell r="E50">
            <v>5000</v>
          </cell>
          <cell r="F50">
            <v>110000</v>
          </cell>
          <cell r="H50">
            <v>5000</v>
          </cell>
          <cell r="I50">
            <v>2000</v>
          </cell>
          <cell r="J50">
            <v>12000</v>
          </cell>
          <cell r="K50">
            <v>2000</v>
          </cell>
          <cell r="L50">
            <v>2000</v>
          </cell>
        </row>
        <row r="51">
          <cell r="B51" t="str">
            <v>Bí ngô</v>
          </cell>
          <cell r="C51" t="str">
            <v>Kg</v>
          </cell>
          <cell r="D51">
            <v>3</v>
          </cell>
          <cell r="E51">
            <v>30000</v>
          </cell>
          <cell r="F51">
            <v>90000</v>
          </cell>
          <cell r="H51">
            <v>30000</v>
          </cell>
          <cell r="I51">
            <v>15000</v>
          </cell>
          <cell r="J51">
            <v>40000</v>
          </cell>
          <cell r="K51">
            <v>15000</v>
          </cell>
          <cell r="L51">
            <v>15000</v>
          </cell>
        </row>
        <row r="52">
          <cell r="B52" t="str">
            <v>Bí ngòi</v>
          </cell>
          <cell r="C52" t="str">
            <v>Kg</v>
          </cell>
          <cell r="D52">
            <v>5</v>
          </cell>
          <cell r="E52">
            <v>30000</v>
          </cell>
          <cell r="F52">
            <v>150000</v>
          </cell>
          <cell r="H52">
            <v>30000</v>
          </cell>
          <cell r="I52">
            <v>40000</v>
          </cell>
          <cell r="J52">
            <v>40000</v>
          </cell>
          <cell r="K52">
            <v>30000</v>
          </cell>
          <cell r="L52">
            <v>30000</v>
          </cell>
        </row>
        <row r="53">
          <cell r="B53" t="str">
            <v xml:space="preserve">Bí ngồi </v>
          </cell>
          <cell r="C53" t="str">
            <v>Kg</v>
          </cell>
          <cell r="D53">
            <v>0.5</v>
          </cell>
          <cell r="E53">
            <v>30000</v>
          </cell>
          <cell r="F53">
            <v>15000</v>
          </cell>
          <cell r="H53">
            <v>30000</v>
          </cell>
          <cell r="I53">
            <v>40000</v>
          </cell>
          <cell r="J53">
            <v>40000</v>
          </cell>
          <cell r="K53">
            <v>30000</v>
          </cell>
          <cell r="L53">
            <v>30000</v>
          </cell>
        </row>
        <row r="54">
          <cell r="B54" t="str">
            <v>Bí xanh</v>
          </cell>
          <cell r="C54" t="str">
            <v>Kg</v>
          </cell>
          <cell r="D54">
            <v>2</v>
          </cell>
          <cell r="E54">
            <v>30000</v>
          </cell>
          <cell r="F54">
            <v>60000</v>
          </cell>
          <cell r="H54">
            <v>30000</v>
          </cell>
          <cell r="I54">
            <v>12000</v>
          </cell>
          <cell r="J54">
            <v>40000</v>
          </cell>
          <cell r="K54">
            <v>12000</v>
          </cell>
          <cell r="L54">
            <v>12000</v>
          </cell>
        </row>
        <row r="55">
          <cell r="B55" t="str">
            <v>Bia 333</v>
          </cell>
          <cell r="C55" t="str">
            <v xml:space="preserve">Lon </v>
          </cell>
          <cell r="D55">
            <v>10</v>
          </cell>
          <cell r="E55">
            <v>12000</v>
          </cell>
          <cell r="F55">
            <v>120000</v>
          </cell>
          <cell r="H55">
            <v>12000</v>
          </cell>
          <cell r="I55">
            <v>10000</v>
          </cell>
          <cell r="J55">
            <v>9600</v>
          </cell>
          <cell r="K55">
            <v>9600</v>
          </cell>
          <cell r="L55">
            <v>9600</v>
          </cell>
        </row>
        <row r="56">
          <cell r="B56" t="str">
            <v>Bia chai</v>
          </cell>
          <cell r="C56" t="str">
            <v>chai</v>
          </cell>
          <cell r="D56">
            <v>10</v>
          </cell>
          <cell r="E56">
            <v>15000</v>
          </cell>
          <cell r="F56">
            <v>150000</v>
          </cell>
          <cell r="H56">
            <v>15000</v>
          </cell>
          <cell r="I56">
            <v>10000</v>
          </cell>
          <cell r="J56">
            <v>14400</v>
          </cell>
          <cell r="K56">
            <v>10000</v>
          </cell>
          <cell r="L56">
            <v>10000</v>
          </cell>
        </row>
        <row r="57">
          <cell r="B57" t="str">
            <v>Bìa kẹp hóa đơn</v>
          </cell>
          <cell r="C57" t="str">
            <v xml:space="preserve">cái </v>
          </cell>
          <cell r="D57">
            <v>3</v>
          </cell>
          <cell r="E57">
            <v>5000</v>
          </cell>
          <cell r="F57">
            <v>15000</v>
          </cell>
          <cell r="H57">
            <v>5000</v>
          </cell>
          <cell r="I57">
            <v>20000</v>
          </cell>
          <cell r="J57">
            <v>20000</v>
          </cell>
          <cell r="K57">
            <v>5000</v>
          </cell>
          <cell r="L57">
            <v>5000</v>
          </cell>
        </row>
        <row r="58">
          <cell r="B58" t="str">
            <v>Bia tươi</v>
          </cell>
          <cell r="C58" t="str">
            <v>lít</v>
          </cell>
          <cell r="D58">
            <v>2</v>
          </cell>
          <cell r="E58">
            <v>80000</v>
          </cell>
          <cell r="F58">
            <v>160000</v>
          </cell>
          <cell r="H58">
            <v>80000</v>
          </cell>
          <cell r="I58">
            <v>100000</v>
          </cell>
          <cell r="J58">
            <v>96000</v>
          </cell>
          <cell r="K58">
            <v>80000</v>
          </cell>
          <cell r="L58">
            <v>80000</v>
          </cell>
        </row>
        <row r="59">
          <cell r="B59" t="str">
            <v>Biên bản kiểm kê</v>
          </cell>
          <cell r="C59" t="str">
            <v xml:space="preserve">quyển </v>
          </cell>
          <cell r="D59">
            <v>2.2999999999999998</v>
          </cell>
          <cell r="E59">
            <v>20000</v>
          </cell>
          <cell r="F59">
            <v>46000</v>
          </cell>
          <cell r="H59">
            <v>20000</v>
          </cell>
          <cell r="I59">
            <v>20000</v>
          </cell>
          <cell r="J59">
            <v>40000</v>
          </cell>
          <cell r="K59">
            <v>20000</v>
          </cell>
          <cell r="L59">
            <v>20000</v>
          </cell>
        </row>
        <row r="60">
          <cell r="B60" t="str">
            <v>Biên soạn chương trình</v>
          </cell>
          <cell r="C60" t="str">
            <v>trang</v>
          </cell>
          <cell r="D60">
            <v>720</v>
          </cell>
          <cell r="E60">
            <v>0</v>
          </cell>
          <cell r="F60">
            <v>0</v>
          </cell>
          <cell r="G60" t="str">
            <v>x</v>
          </cell>
          <cell r="H60">
            <v>0</v>
          </cell>
          <cell r="I60">
            <v>90000</v>
          </cell>
          <cell r="J60">
            <v>0</v>
          </cell>
          <cell r="K60">
            <v>0</v>
          </cell>
          <cell r="L60">
            <v>90000</v>
          </cell>
        </row>
        <row r="61">
          <cell r="B61" t="str">
            <v>Biên soạn đề thi cuối khóa</v>
          </cell>
          <cell r="C61" t="str">
            <v>đề</v>
          </cell>
          <cell r="D61">
            <v>16</v>
          </cell>
          <cell r="E61">
            <v>0</v>
          </cell>
          <cell r="F61">
            <v>0</v>
          </cell>
          <cell r="G61" t="str">
            <v>x</v>
          </cell>
          <cell r="H61">
            <v>0</v>
          </cell>
          <cell r="I61">
            <v>100000</v>
          </cell>
          <cell r="J61">
            <v>0</v>
          </cell>
          <cell r="K61">
            <v>0</v>
          </cell>
          <cell r="L61">
            <v>100000</v>
          </cell>
        </row>
        <row r="62">
          <cell r="B62" t="str">
            <v>Bình xịt hóa chất (2 loại)</v>
          </cell>
          <cell r="C62" t="str">
            <v xml:space="preserve">bình </v>
          </cell>
          <cell r="D62">
            <v>2</v>
          </cell>
          <cell r="E62">
            <v>100000</v>
          </cell>
          <cell r="F62">
            <v>200000</v>
          </cell>
          <cell r="H62">
            <v>100000</v>
          </cell>
          <cell r="I62">
            <v>85000</v>
          </cell>
          <cell r="J62">
            <v>280000</v>
          </cell>
          <cell r="K62">
            <v>85000</v>
          </cell>
          <cell r="L62">
            <v>85000</v>
          </cell>
        </row>
        <row r="63">
          <cell r="B63" t="str">
            <v>Bình xịt hóa chất (6 loại)</v>
          </cell>
          <cell r="C63" t="str">
            <v xml:space="preserve">bình </v>
          </cell>
          <cell r="D63">
            <v>24</v>
          </cell>
          <cell r="E63">
            <v>120000</v>
          </cell>
          <cell r="F63">
            <v>2880000</v>
          </cell>
          <cell r="H63">
            <v>120000</v>
          </cell>
          <cell r="I63">
            <v>85000</v>
          </cell>
          <cell r="J63">
            <v>360000</v>
          </cell>
          <cell r="K63">
            <v>85000</v>
          </cell>
          <cell r="L63">
            <v>85000</v>
          </cell>
        </row>
        <row r="64">
          <cell r="B64" t="str">
            <v>Blue berry puree</v>
          </cell>
          <cell r="C64" t="str">
            <v>chai</v>
          </cell>
          <cell r="D64">
            <v>1</v>
          </cell>
          <cell r="E64">
            <v>350000</v>
          </cell>
          <cell r="F64">
            <v>350000</v>
          </cell>
          <cell r="H64">
            <v>350000</v>
          </cell>
          <cell r="I64">
            <v>510000</v>
          </cell>
          <cell r="J64">
            <v>280000</v>
          </cell>
          <cell r="K64">
            <v>280000</v>
          </cell>
          <cell r="L64">
            <v>280000</v>
          </cell>
        </row>
        <row r="65">
          <cell r="B65" t="str">
            <v>Bơ quả</v>
          </cell>
          <cell r="C65" t="str">
            <v>Kg</v>
          </cell>
          <cell r="D65">
            <v>5</v>
          </cell>
          <cell r="E65">
            <v>85000</v>
          </cell>
          <cell r="F65">
            <v>425000</v>
          </cell>
          <cell r="H65">
            <v>85000</v>
          </cell>
          <cell r="I65">
            <v>90000</v>
          </cell>
          <cell r="J65">
            <v>68000</v>
          </cell>
          <cell r="K65">
            <v>68000</v>
          </cell>
          <cell r="L65">
            <v>68000</v>
          </cell>
        </row>
        <row r="66">
          <cell r="B66" t="str">
            <v>Bơ Anchor</v>
          </cell>
          <cell r="C66" t="str">
            <v>Kg</v>
          </cell>
          <cell r="D66">
            <v>1</v>
          </cell>
          <cell r="E66">
            <v>150000</v>
          </cell>
          <cell r="F66">
            <v>150000</v>
          </cell>
          <cell r="H66">
            <v>150000</v>
          </cell>
          <cell r="I66">
            <v>250000</v>
          </cell>
          <cell r="J66">
            <v>200000</v>
          </cell>
          <cell r="K66">
            <v>150000</v>
          </cell>
          <cell r="L66">
            <v>150000</v>
          </cell>
        </row>
        <row r="67">
          <cell r="B67" t="str">
            <v>Bơ bột mỳ</v>
          </cell>
          <cell r="C67" t="str">
            <v>Kg</v>
          </cell>
          <cell r="D67">
            <v>0.5</v>
          </cell>
          <cell r="E67">
            <v>50000</v>
          </cell>
          <cell r="F67">
            <v>25000</v>
          </cell>
          <cell r="H67">
            <v>50000</v>
          </cell>
          <cell r="I67">
            <v>90000</v>
          </cell>
          <cell r="J67">
            <v>176000</v>
          </cell>
          <cell r="K67">
            <v>50000</v>
          </cell>
          <cell r="L67">
            <v>50000</v>
          </cell>
        </row>
        <row r="68">
          <cell r="B68" t="str">
            <v>Bồ công anh</v>
          </cell>
          <cell r="C68" t="str">
            <v>Kg</v>
          </cell>
          <cell r="D68">
            <v>2.2999999999999998</v>
          </cell>
          <cell r="E68">
            <v>250000</v>
          </cell>
          <cell r="F68">
            <v>575000</v>
          </cell>
          <cell r="H68">
            <v>250000</v>
          </cell>
          <cell r="I68">
            <v>150000</v>
          </cell>
          <cell r="J68">
            <v>200000</v>
          </cell>
          <cell r="K68">
            <v>150000</v>
          </cell>
          <cell r="L68">
            <v>150000</v>
          </cell>
        </row>
        <row r="69">
          <cell r="B69" t="str">
            <v>Bơ động vật</v>
          </cell>
          <cell r="C69" t="str">
            <v>Kg</v>
          </cell>
          <cell r="D69">
            <v>0.5</v>
          </cell>
          <cell r="E69">
            <v>180000</v>
          </cell>
          <cell r="F69">
            <v>90000</v>
          </cell>
          <cell r="H69">
            <v>180000</v>
          </cell>
          <cell r="I69">
            <v>250000</v>
          </cell>
          <cell r="J69">
            <v>144000</v>
          </cell>
          <cell r="K69">
            <v>144000</v>
          </cell>
          <cell r="L69">
            <v>144000</v>
          </cell>
        </row>
        <row r="70">
          <cell r="B70" t="str">
            <v>Bộ dụng cụ lau nhà (chậu vắt nước + cây lau)</v>
          </cell>
          <cell r="C70" t="str">
            <v>bộ</v>
          </cell>
          <cell r="D70">
            <v>1</v>
          </cell>
          <cell r="E70">
            <v>500000</v>
          </cell>
          <cell r="F70">
            <v>500000</v>
          </cell>
          <cell r="H70">
            <v>500000</v>
          </cell>
          <cell r="I70">
            <v>450000</v>
          </cell>
          <cell r="J70">
            <v>0</v>
          </cell>
          <cell r="K70">
            <v>0</v>
          </cell>
          <cell r="L70">
            <v>450000</v>
          </cell>
        </row>
        <row r="71">
          <cell r="B71" t="str">
            <v>Bơ không màu</v>
          </cell>
          <cell r="C71" t="str">
            <v>Kg</v>
          </cell>
          <cell r="D71">
            <v>0.5</v>
          </cell>
          <cell r="E71">
            <v>120000</v>
          </cell>
          <cell r="F71">
            <v>60000</v>
          </cell>
          <cell r="H71">
            <v>120000</v>
          </cell>
          <cell r="I71">
            <v>250000</v>
          </cell>
          <cell r="J71">
            <v>96000</v>
          </cell>
          <cell r="K71">
            <v>96000</v>
          </cell>
          <cell r="L71">
            <v>96000</v>
          </cell>
        </row>
        <row r="72">
          <cell r="B72" t="str">
            <v>Bộ kim chỉ may vá</v>
          </cell>
          <cell r="C72" t="str">
            <v xml:space="preserve">bộ </v>
          </cell>
          <cell r="D72">
            <v>4</v>
          </cell>
          <cell r="E72">
            <v>50000</v>
          </cell>
          <cell r="F72">
            <v>200000</v>
          </cell>
          <cell r="H72">
            <v>50000</v>
          </cell>
          <cell r="I72">
            <v>50000</v>
          </cell>
          <cell r="J72">
            <v>40000</v>
          </cell>
          <cell r="K72">
            <v>40000</v>
          </cell>
          <cell r="L72">
            <v>40000</v>
          </cell>
        </row>
        <row r="73">
          <cell r="B73" t="str">
            <v>Bơ miếng</v>
          </cell>
          <cell r="C73" t="str">
            <v>Kg</v>
          </cell>
          <cell r="D73">
            <v>1.2</v>
          </cell>
          <cell r="E73">
            <v>150000</v>
          </cell>
          <cell r="F73">
            <v>180000</v>
          </cell>
          <cell r="H73">
            <v>150000</v>
          </cell>
          <cell r="I73">
            <v>250000</v>
          </cell>
          <cell r="J73">
            <v>120000</v>
          </cell>
          <cell r="K73">
            <v>120000</v>
          </cell>
          <cell r="L73">
            <v>120000</v>
          </cell>
        </row>
        <row r="74">
          <cell r="B74" t="str">
            <v>Bơ thảo mộc</v>
          </cell>
          <cell r="C74" t="str">
            <v>Kg</v>
          </cell>
          <cell r="D74">
            <v>2</v>
          </cell>
          <cell r="E74">
            <v>195000</v>
          </cell>
          <cell r="F74">
            <v>390000</v>
          </cell>
          <cell r="H74">
            <v>195000</v>
          </cell>
          <cell r="I74">
            <v>250000</v>
          </cell>
          <cell r="J74">
            <v>156000</v>
          </cell>
          <cell r="K74">
            <v>156000</v>
          </cell>
          <cell r="L74">
            <v>156000</v>
          </cell>
        </row>
        <row r="75">
          <cell r="B75" t="str">
            <v>Bơ vỉ</v>
          </cell>
          <cell r="C75" t="str">
            <v>vỉ</v>
          </cell>
          <cell r="D75">
            <v>2.2999999999999998</v>
          </cell>
          <cell r="E75">
            <v>60000</v>
          </cell>
          <cell r="F75">
            <v>138000</v>
          </cell>
          <cell r="H75">
            <v>60000</v>
          </cell>
          <cell r="I75">
            <v>50000</v>
          </cell>
          <cell r="J75">
            <v>96000</v>
          </cell>
          <cell r="K75">
            <v>50000</v>
          </cell>
          <cell r="L75">
            <v>50000</v>
          </cell>
        </row>
        <row r="76">
          <cell r="B76" t="str">
            <v>Bols Crème De Cacao Banana Liqueur</v>
          </cell>
          <cell r="C76" t="str">
            <v>lít</v>
          </cell>
          <cell r="D76">
            <v>1</v>
          </cell>
          <cell r="E76">
            <v>420000</v>
          </cell>
          <cell r="F76">
            <v>420000</v>
          </cell>
          <cell r="H76">
            <v>420000</v>
          </cell>
          <cell r="I76">
            <v>340000</v>
          </cell>
          <cell r="J76">
            <v>336000</v>
          </cell>
          <cell r="K76">
            <v>336000</v>
          </cell>
          <cell r="L76">
            <v>336000</v>
          </cell>
        </row>
        <row r="77">
          <cell r="B77" t="str">
            <v>Bols Crème De Cacao Brown Liqueur</v>
          </cell>
          <cell r="C77" t="str">
            <v>lít</v>
          </cell>
          <cell r="D77">
            <v>1</v>
          </cell>
          <cell r="E77">
            <v>420000</v>
          </cell>
          <cell r="F77">
            <v>420000</v>
          </cell>
          <cell r="H77">
            <v>420000</v>
          </cell>
          <cell r="I77">
            <v>340000</v>
          </cell>
          <cell r="J77">
            <v>336000</v>
          </cell>
          <cell r="K77">
            <v>336000</v>
          </cell>
          <cell r="L77">
            <v>336000</v>
          </cell>
        </row>
        <row r="78">
          <cell r="B78" t="str">
            <v>Bols Crème De Cacao Dark Liqueur</v>
          </cell>
          <cell r="C78" t="str">
            <v>lít</v>
          </cell>
          <cell r="D78">
            <v>1</v>
          </cell>
          <cell r="E78">
            <v>420000</v>
          </cell>
          <cell r="F78">
            <v>420000</v>
          </cell>
          <cell r="H78">
            <v>420000</v>
          </cell>
          <cell r="I78">
            <v>340000</v>
          </cell>
          <cell r="J78">
            <v>336000</v>
          </cell>
          <cell r="K78">
            <v>336000</v>
          </cell>
          <cell r="L78">
            <v>336000</v>
          </cell>
        </row>
        <row r="79">
          <cell r="B79" t="str">
            <v>Bols Crème De Cacao White Liqueur</v>
          </cell>
          <cell r="C79" t="str">
            <v>lít</v>
          </cell>
          <cell r="D79">
            <v>1</v>
          </cell>
          <cell r="E79">
            <v>420000</v>
          </cell>
          <cell r="F79">
            <v>420000</v>
          </cell>
          <cell r="H79">
            <v>420000</v>
          </cell>
          <cell r="I79">
            <v>340000</v>
          </cell>
          <cell r="J79">
            <v>336000</v>
          </cell>
          <cell r="K79">
            <v>336000</v>
          </cell>
          <cell r="L79">
            <v>336000</v>
          </cell>
        </row>
        <row r="80">
          <cell r="B80" t="str">
            <v>Bols Crème De Menthe</v>
          </cell>
          <cell r="C80" t="str">
            <v>lít</v>
          </cell>
          <cell r="D80">
            <v>1</v>
          </cell>
          <cell r="E80">
            <v>420000</v>
          </cell>
          <cell r="F80">
            <v>420000</v>
          </cell>
          <cell r="H80">
            <v>420000</v>
          </cell>
          <cell r="I80">
            <v>340000</v>
          </cell>
          <cell r="J80">
            <v>336000</v>
          </cell>
          <cell r="K80">
            <v>336000</v>
          </cell>
          <cell r="L80">
            <v>336000</v>
          </cell>
        </row>
        <row r="81">
          <cell r="B81" t="str">
            <v>Bơn sao</v>
          </cell>
          <cell r="C81" t="str">
            <v>Kg</v>
          </cell>
          <cell r="D81">
            <v>1.2</v>
          </cell>
          <cell r="E81">
            <v>120000</v>
          </cell>
          <cell r="F81">
            <v>144000</v>
          </cell>
          <cell r="H81">
            <v>120000</v>
          </cell>
          <cell r="I81">
            <v>1100000</v>
          </cell>
          <cell r="J81">
            <v>96000</v>
          </cell>
          <cell r="K81">
            <v>96000</v>
          </cell>
          <cell r="L81">
            <v>96000</v>
          </cell>
        </row>
        <row r="82">
          <cell r="B82" t="str">
            <v>Bông cải trắng</v>
          </cell>
          <cell r="C82" t="str">
            <v>Kg</v>
          </cell>
          <cell r="D82">
            <v>1.2</v>
          </cell>
          <cell r="E82">
            <v>50000</v>
          </cell>
          <cell r="F82">
            <v>60000</v>
          </cell>
          <cell r="H82">
            <v>50000</v>
          </cell>
          <cell r="I82">
            <v>50000</v>
          </cell>
          <cell r="J82">
            <v>40000</v>
          </cell>
          <cell r="K82">
            <v>40000</v>
          </cell>
          <cell r="L82">
            <v>40000</v>
          </cell>
        </row>
        <row r="83">
          <cell r="B83" t="str">
            <v>Bông cải xanh</v>
          </cell>
          <cell r="C83" t="str">
            <v>Kg</v>
          </cell>
          <cell r="D83">
            <v>3.5</v>
          </cell>
          <cell r="E83">
            <v>25000</v>
          </cell>
          <cell r="F83">
            <v>87500</v>
          </cell>
          <cell r="H83">
            <v>25000</v>
          </cell>
          <cell r="I83">
            <v>50000</v>
          </cell>
          <cell r="J83">
            <v>40000</v>
          </cell>
          <cell r="K83">
            <v>25000</v>
          </cell>
          <cell r="L83">
            <v>25000</v>
          </cell>
        </row>
        <row r="84">
          <cell r="B84" t="str">
            <v>Bông ngoáy tai</v>
          </cell>
          <cell r="C84" t="str">
            <v>hộp</v>
          </cell>
          <cell r="D84">
            <v>1</v>
          </cell>
          <cell r="E84">
            <v>25000</v>
          </cell>
          <cell r="F84">
            <v>25000</v>
          </cell>
          <cell r="H84">
            <v>25000</v>
          </cell>
          <cell r="I84">
            <v>20000</v>
          </cell>
          <cell r="J84">
            <v>20000</v>
          </cell>
          <cell r="K84">
            <v>20000</v>
          </cell>
          <cell r="L84">
            <v>20000</v>
          </cell>
        </row>
        <row r="85">
          <cell r="B85" t="str">
            <v>Bóng rổ (phần thực hành)</v>
          </cell>
          <cell r="C85" t="str">
            <v>quả</v>
          </cell>
          <cell r="D85">
            <v>1</v>
          </cell>
          <cell r="E85">
            <v>350000</v>
          </cell>
          <cell r="F85">
            <v>350000</v>
          </cell>
          <cell r="H85">
            <v>350000</v>
          </cell>
          <cell r="I85">
            <v>120000</v>
          </cell>
          <cell r="J85">
            <v>0</v>
          </cell>
          <cell r="K85">
            <v>0</v>
          </cell>
          <cell r="L85">
            <v>120000</v>
          </cell>
        </row>
        <row r="86">
          <cell r="B86" t="str">
            <v>Bông tẩy trang</v>
          </cell>
          <cell r="C86" t="str">
            <v>hộp</v>
          </cell>
          <cell r="D86">
            <v>1</v>
          </cell>
          <cell r="E86">
            <v>30000</v>
          </cell>
          <cell r="F86">
            <v>30000</v>
          </cell>
          <cell r="H86">
            <v>30000</v>
          </cell>
          <cell r="I86">
            <v>70000</v>
          </cell>
          <cell r="J86">
            <v>96000</v>
          </cell>
          <cell r="K86">
            <v>30000</v>
          </cell>
          <cell r="L86">
            <v>30000</v>
          </cell>
        </row>
        <row r="87">
          <cell r="B87" t="str">
            <v>Bột bánh mỳ</v>
          </cell>
          <cell r="C87" t="str">
            <v>Kg</v>
          </cell>
          <cell r="D87">
            <v>1.2</v>
          </cell>
          <cell r="E87">
            <v>52000</v>
          </cell>
          <cell r="F87">
            <v>62400</v>
          </cell>
          <cell r="H87">
            <v>52000</v>
          </cell>
          <cell r="I87">
            <v>50000</v>
          </cell>
          <cell r="J87">
            <v>41600</v>
          </cell>
          <cell r="K87">
            <v>41600</v>
          </cell>
          <cell r="L87">
            <v>41600</v>
          </cell>
        </row>
        <row r="88">
          <cell r="B88" t="str">
            <v>Bột bánh mỳ vụn</v>
          </cell>
          <cell r="C88" t="str">
            <v>Kg</v>
          </cell>
          <cell r="D88">
            <v>0.5</v>
          </cell>
          <cell r="E88">
            <v>150000</v>
          </cell>
          <cell r="F88">
            <v>75000</v>
          </cell>
          <cell r="H88">
            <v>150000</v>
          </cell>
          <cell r="I88">
            <v>50000</v>
          </cell>
          <cell r="J88">
            <v>120000</v>
          </cell>
          <cell r="K88">
            <v>50000</v>
          </cell>
          <cell r="L88">
            <v>50000</v>
          </cell>
        </row>
        <row r="89">
          <cell r="B89" t="str">
            <v>Bột bánh ngọt</v>
          </cell>
          <cell r="C89" t="str">
            <v>Kg</v>
          </cell>
          <cell r="D89">
            <v>1.1499999999999999</v>
          </cell>
          <cell r="E89">
            <v>50000</v>
          </cell>
          <cell r="F89">
            <v>57499.999999999993</v>
          </cell>
          <cell r="H89">
            <v>50000</v>
          </cell>
          <cell r="I89">
            <v>50000</v>
          </cell>
          <cell r="J89">
            <v>200000</v>
          </cell>
          <cell r="K89">
            <v>50000</v>
          </cell>
          <cell r="L89">
            <v>50000</v>
          </cell>
        </row>
        <row r="90">
          <cell r="B90" t="str">
            <v>Bột bắp</v>
          </cell>
          <cell r="C90" t="str">
            <v>Kg</v>
          </cell>
          <cell r="D90">
            <v>1.38</v>
          </cell>
          <cell r="E90">
            <v>35000</v>
          </cell>
          <cell r="F90">
            <v>48299.999999999993</v>
          </cell>
          <cell r="H90">
            <v>35000</v>
          </cell>
          <cell r="I90">
            <v>70000</v>
          </cell>
          <cell r="J90">
            <v>28000</v>
          </cell>
          <cell r="K90">
            <v>28000</v>
          </cell>
          <cell r="L90">
            <v>28000</v>
          </cell>
        </row>
        <row r="91">
          <cell r="B91" t="str">
            <v>Bột cà chua</v>
          </cell>
          <cell r="C91" t="str">
            <v>Kg</v>
          </cell>
          <cell r="D91">
            <v>1.2</v>
          </cell>
          <cell r="E91">
            <v>56000</v>
          </cell>
          <cell r="F91">
            <v>67200</v>
          </cell>
          <cell r="H91">
            <v>56000</v>
          </cell>
          <cell r="I91">
            <v>150000</v>
          </cell>
          <cell r="J91">
            <v>44800</v>
          </cell>
          <cell r="K91">
            <v>44800</v>
          </cell>
          <cell r="L91">
            <v>44800</v>
          </cell>
        </row>
        <row r="92">
          <cell r="B92" t="str">
            <v>Bột Cacao</v>
          </cell>
          <cell r="C92" t="str">
            <v>Kg</v>
          </cell>
          <cell r="D92">
            <v>0.7</v>
          </cell>
          <cell r="E92">
            <v>150000</v>
          </cell>
          <cell r="F92">
            <v>105000</v>
          </cell>
          <cell r="H92">
            <v>150000</v>
          </cell>
          <cell r="I92">
            <v>270000</v>
          </cell>
          <cell r="J92">
            <v>120000</v>
          </cell>
          <cell r="K92">
            <v>120000</v>
          </cell>
          <cell r="L92">
            <v>120000</v>
          </cell>
        </row>
        <row r="93">
          <cell r="B93" t="str">
            <v>Bột caraway</v>
          </cell>
          <cell r="C93" t="str">
            <v>Kg</v>
          </cell>
          <cell r="D93">
            <v>0.5</v>
          </cell>
          <cell r="E93">
            <v>135000</v>
          </cell>
          <cell r="F93">
            <v>67500</v>
          </cell>
          <cell r="H93">
            <v>135000</v>
          </cell>
          <cell r="I93">
            <v>1000000</v>
          </cell>
          <cell r="J93">
            <v>108000</v>
          </cell>
          <cell r="K93">
            <v>108000</v>
          </cell>
          <cell r="L93">
            <v>108000</v>
          </cell>
        </row>
        <row r="94">
          <cell r="B94" t="str">
            <v>Bột chiên</v>
          </cell>
          <cell r="C94" t="str">
            <v>Kg</v>
          </cell>
          <cell r="D94">
            <v>0.83499999999999996</v>
          </cell>
          <cell r="E94">
            <v>70000</v>
          </cell>
          <cell r="F94">
            <v>58450</v>
          </cell>
          <cell r="H94">
            <v>70000</v>
          </cell>
          <cell r="I94">
            <v>60000</v>
          </cell>
          <cell r="J94">
            <v>96000</v>
          </cell>
          <cell r="K94">
            <v>60000</v>
          </cell>
          <cell r="L94">
            <v>60000</v>
          </cell>
        </row>
        <row r="95">
          <cell r="B95" t="str">
            <v xml:space="preserve">Bột đao </v>
          </cell>
          <cell r="C95" t="str">
            <v>Kg</v>
          </cell>
          <cell r="D95">
            <v>0.5</v>
          </cell>
          <cell r="E95">
            <v>35000</v>
          </cell>
          <cell r="F95">
            <v>17500</v>
          </cell>
          <cell r="H95">
            <v>35000</v>
          </cell>
          <cell r="I95">
            <v>55000</v>
          </cell>
          <cell r="J95">
            <v>41600</v>
          </cell>
          <cell r="K95">
            <v>35000</v>
          </cell>
          <cell r="L95">
            <v>35000</v>
          </cell>
        </row>
        <row r="96">
          <cell r="B96" t="str">
            <v>Bột gạo</v>
          </cell>
          <cell r="C96" t="str">
            <v>Kg</v>
          </cell>
          <cell r="D96">
            <v>0.5</v>
          </cell>
          <cell r="E96">
            <v>35000</v>
          </cell>
          <cell r="F96">
            <v>17500</v>
          </cell>
          <cell r="H96">
            <v>35000</v>
          </cell>
          <cell r="I96">
            <v>70000</v>
          </cell>
          <cell r="J96">
            <v>28000</v>
          </cell>
          <cell r="K96">
            <v>28000</v>
          </cell>
          <cell r="L96">
            <v>28000</v>
          </cell>
        </row>
        <row r="97">
          <cell r="B97" t="str">
            <v>Bột giặt</v>
          </cell>
          <cell r="C97" t="str">
            <v>Kg</v>
          </cell>
          <cell r="D97">
            <v>4.5999999999999996</v>
          </cell>
          <cell r="E97">
            <v>50000</v>
          </cell>
          <cell r="F97">
            <v>229999.99999999997</v>
          </cell>
          <cell r="H97">
            <v>50000</v>
          </cell>
          <cell r="I97">
            <v>50000</v>
          </cell>
          <cell r="J97">
            <v>76000</v>
          </cell>
          <cell r="K97">
            <v>50000</v>
          </cell>
          <cell r="L97">
            <v>50000</v>
          </cell>
        </row>
        <row r="98">
          <cell r="B98" t="str">
            <v>Bột hành hoặc hẹ tây mịn</v>
          </cell>
          <cell r="C98" t="str">
            <v>Kg</v>
          </cell>
          <cell r="D98">
            <v>0.7</v>
          </cell>
          <cell r="E98">
            <v>125000</v>
          </cell>
          <cell r="F98">
            <v>87500</v>
          </cell>
          <cell r="H98">
            <v>125000</v>
          </cell>
          <cell r="I98">
            <v>200000</v>
          </cell>
          <cell r="J98">
            <v>100000</v>
          </cell>
          <cell r="K98">
            <v>100000</v>
          </cell>
          <cell r="L98">
            <v>100000</v>
          </cell>
        </row>
        <row r="99">
          <cell r="B99" t="str">
            <v>Bột hẹ tây</v>
          </cell>
          <cell r="C99" t="str">
            <v>Kg</v>
          </cell>
          <cell r="D99">
            <v>1.7</v>
          </cell>
          <cell r="E99">
            <v>154000</v>
          </cell>
          <cell r="F99">
            <v>261800</v>
          </cell>
          <cell r="H99">
            <v>154000</v>
          </cell>
          <cell r="I99">
            <v>200000</v>
          </cell>
          <cell r="J99">
            <v>123200</v>
          </cell>
          <cell r="K99">
            <v>123200</v>
          </cell>
          <cell r="L99">
            <v>123200</v>
          </cell>
        </row>
        <row r="100">
          <cell r="B100" t="str">
            <v>Bột mỳ</v>
          </cell>
          <cell r="C100" t="str">
            <v>Kg</v>
          </cell>
          <cell r="D100">
            <v>20</v>
          </cell>
          <cell r="E100">
            <v>45000</v>
          </cell>
          <cell r="F100">
            <v>900000</v>
          </cell>
          <cell r="H100">
            <v>45000</v>
          </cell>
          <cell r="I100">
            <v>25000</v>
          </cell>
          <cell r="J100">
            <v>36000</v>
          </cell>
          <cell r="K100">
            <v>25000</v>
          </cell>
          <cell r="L100">
            <v>25000</v>
          </cell>
        </row>
        <row r="101">
          <cell r="B101" t="str">
            <v>Bột nấm</v>
          </cell>
          <cell r="C101" t="str">
            <v>Kg</v>
          </cell>
          <cell r="D101">
            <v>1.1499999999999999</v>
          </cell>
          <cell r="E101">
            <v>156000</v>
          </cell>
          <cell r="F101">
            <v>179400</v>
          </cell>
          <cell r="H101">
            <v>156000</v>
          </cell>
          <cell r="I101">
            <v>200000</v>
          </cell>
          <cell r="J101">
            <v>124800</v>
          </cell>
          <cell r="K101">
            <v>124800</v>
          </cell>
          <cell r="L101">
            <v>124800</v>
          </cell>
        </row>
        <row r="102">
          <cell r="B102" t="str">
            <v>Bột nấm men</v>
          </cell>
          <cell r="C102" t="str">
            <v>Kg</v>
          </cell>
          <cell r="D102">
            <v>2.2999999999999998</v>
          </cell>
          <cell r="E102">
            <v>250000</v>
          </cell>
          <cell r="F102">
            <v>575000</v>
          </cell>
          <cell r="H102">
            <v>250000</v>
          </cell>
          <cell r="I102">
            <v>200000</v>
          </cell>
          <cell r="J102">
            <v>200000</v>
          </cell>
          <cell r="K102">
            <v>200000</v>
          </cell>
          <cell r="L102">
            <v>200000</v>
          </cell>
        </row>
        <row r="103">
          <cell r="B103" t="str">
            <v>Bột năng</v>
          </cell>
          <cell r="C103" t="str">
            <v>Kg</v>
          </cell>
          <cell r="D103">
            <v>1.6</v>
          </cell>
          <cell r="E103">
            <v>35000</v>
          </cell>
          <cell r="F103">
            <v>56000</v>
          </cell>
          <cell r="H103">
            <v>35000</v>
          </cell>
          <cell r="I103">
            <v>40000</v>
          </cell>
          <cell r="J103">
            <v>28000</v>
          </cell>
          <cell r="K103">
            <v>28000</v>
          </cell>
          <cell r="L103">
            <v>28000</v>
          </cell>
        </row>
        <row r="104">
          <cell r="B104" t="str">
            <v>Bột neon</v>
          </cell>
          <cell r="C104" t="str">
            <v>Kg</v>
          </cell>
          <cell r="D104">
            <v>0.6</v>
          </cell>
          <cell r="E104">
            <v>50000</v>
          </cell>
          <cell r="F104">
            <v>30000</v>
          </cell>
          <cell r="H104">
            <v>50000</v>
          </cell>
          <cell r="I104">
            <v>40000</v>
          </cell>
          <cell r="J104">
            <v>132000</v>
          </cell>
          <cell r="K104">
            <v>40000</v>
          </cell>
          <cell r="L104">
            <v>40000</v>
          </cell>
        </row>
        <row r="105">
          <cell r="B105" t="str">
            <v>Bột nghệ</v>
          </cell>
          <cell r="C105" t="str">
            <v>Kg</v>
          </cell>
          <cell r="D105">
            <v>0.5</v>
          </cell>
          <cell r="E105">
            <v>150000</v>
          </cell>
          <cell r="F105">
            <v>75000</v>
          </cell>
          <cell r="H105">
            <v>150000</v>
          </cell>
          <cell r="I105">
            <v>145000</v>
          </cell>
          <cell r="J105">
            <v>200000</v>
          </cell>
          <cell r="K105">
            <v>145000</v>
          </cell>
          <cell r="L105">
            <v>145000</v>
          </cell>
        </row>
        <row r="106">
          <cell r="B106" t="str">
            <v>Bột ngô</v>
          </cell>
          <cell r="C106" t="str">
            <v>Kg</v>
          </cell>
          <cell r="D106">
            <v>2</v>
          </cell>
          <cell r="E106">
            <v>120000</v>
          </cell>
          <cell r="F106">
            <v>240000</v>
          </cell>
          <cell r="H106">
            <v>120000</v>
          </cell>
          <cell r="I106">
            <v>70000</v>
          </cell>
          <cell r="J106">
            <v>96000</v>
          </cell>
          <cell r="K106">
            <v>70000</v>
          </cell>
          <cell r="L106">
            <v>70000</v>
          </cell>
        </row>
        <row r="107">
          <cell r="B107" t="str">
            <v>Bột ngũ cốc</v>
          </cell>
          <cell r="C107" t="str">
            <v>Kg</v>
          </cell>
          <cell r="D107">
            <v>1.1499999999999999</v>
          </cell>
          <cell r="E107">
            <v>168000</v>
          </cell>
          <cell r="F107">
            <v>193199.99999999997</v>
          </cell>
          <cell r="H107">
            <v>168000</v>
          </cell>
          <cell r="I107">
            <v>150000</v>
          </cell>
          <cell r="J107">
            <v>134400</v>
          </cell>
          <cell r="K107">
            <v>134400</v>
          </cell>
          <cell r="L107">
            <v>134400</v>
          </cell>
        </row>
        <row r="108">
          <cell r="B108" t="str">
            <v>Bột nhục đậu khấu</v>
          </cell>
          <cell r="C108" t="str">
            <v>Kg</v>
          </cell>
          <cell r="D108">
            <v>0.5</v>
          </cell>
          <cell r="E108">
            <v>230000</v>
          </cell>
          <cell r="F108">
            <v>115000</v>
          </cell>
          <cell r="H108">
            <v>230000</v>
          </cell>
          <cell r="I108">
            <v>600000</v>
          </cell>
          <cell r="J108">
            <v>184000</v>
          </cell>
          <cell r="K108">
            <v>184000</v>
          </cell>
          <cell r="L108">
            <v>184000</v>
          </cell>
        </row>
        <row r="109">
          <cell r="B109" t="str">
            <v>Bột ớt</v>
          </cell>
          <cell r="C109" t="str">
            <v>Kg</v>
          </cell>
          <cell r="D109">
            <v>0.2</v>
          </cell>
          <cell r="E109">
            <v>250000</v>
          </cell>
          <cell r="F109">
            <v>50000</v>
          </cell>
          <cell r="H109">
            <v>250000</v>
          </cell>
          <cell r="I109">
            <v>250000</v>
          </cell>
          <cell r="J109">
            <v>200000</v>
          </cell>
          <cell r="K109">
            <v>200000</v>
          </cell>
          <cell r="L109">
            <v>200000</v>
          </cell>
        </row>
        <row r="110">
          <cell r="B110" t="str">
            <v>Bột quế</v>
          </cell>
          <cell r="C110" t="str">
            <v>Kg</v>
          </cell>
          <cell r="D110">
            <v>0.5</v>
          </cell>
          <cell r="E110">
            <v>120000</v>
          </cell>
          <cell r="F110">
            <v>60000</v>
          </cell>
          <cell r="H110">
            <v>120000</v>
          </cell>
          <cell r="I110">
            <v>100000</v>
          </cell>
          <cell r="J110">
            <v>96000</v>
          </cell>
          <cell r="K110">
            <v>96000</v>
          </cell>
          <cell r="L110">
            <v>96000</v>
          </cell>
        </row>
        <row r="111">
          <cell r="B111" t="str">
            <v>Bột Sô cô la</v>
          </cell>
          <cell r="C111" t="str">
            <v>Kg</v>
          </cell>
          <cell r="D111">
            <v>1.3</v>
          </cell>
          <cell r="E111">
            <v>150000</v>
          </cell>
          <cell r="F111">
            <v>195000</v>
          </cell>
          <cell r="H111">
            <v>150000</v>
          </cell>
          <cell r="I111">
            <v>270000</v>
          </cell>
          <cell r="J111">
            <v>120000</v>
          </cell>
          <cell r="K111">
            <v>120000</v>
          </cell>
          <cell r="L111">
            <v>120000</v>
          </cell>
        </row>
        <row r="112">
          <cell r="B112" t="str">
            <v>Bột trà matcha</v>
          </cell>
          <cell r="C112" t="str">
            <v>Kg</v>
          </cell>
          <cell r="D112">
            <v>0.5</v>
          </cell>
          <cell r="E112">
            <v>350000</v>
          </cell>
          <cell r="F112">
            <v>175000</v>
          </cell>
          <cell r="H112">
            <v>350000</v>
          </cell>
          <cell r="I112">
            <v>470000</v>
          </cell>
          <cell r="J112">
            <v>640000</v>
          </cell>
          <cell r="K112">
            <v>350000</v>
          </cell>
          <cell r="L112">
            <v>350000</v>
          </cell>
        </row>
        <row r="113">
          <cell r="B113" t="str">
            <v>Bột vỏ sò</v>
          </cell>
          <cell r="C113" t="str">
            <v>Kg</v>
          </cell>
          <cell r="D113">
            <v>0.5</v>
          </cell>
          <cell r="E113">
            <v>550000</v>
          </cell>
          <cell r="F113">
            <v>275000</v>
          </cell>
          <cell r="H113">
            <v>550000</v>
          </cell>
          <cell r="I113">
            <v>270000</v>
          </cell>
          <cell r="J113">
            <v>128000</v>
          </cell>
          <cell r="K113">
            <v>128000</v>
          </cell>
          <cell r="L113">
            <v>128000</v>
          </cell>
        </row>
        <row r="114">
          <cell r="B114" t="str">
            <v>Bưởi đỏ</v>
          </cell>
          <cell r="C114" t="str">
            <v>Kg</v>
          </cell>
          <cell r="D114">
            <v>5</v>
          </cell>
          <cell r="E114">
            <v>105000</v>
          </cell>
          <cell r="F114">
            <v>525000</v>
          </cell>
          <cell r="H114">
            <v>105000</v>
          </cell>
          <cell r="I114">
            <v>120000</v>
          </cell>
          <cell r="J114">
            <v>100000</v>
          </cell>
          <cell r="K114">
            <v>100000</v>
          </cell>
          <cell r="L114">
            <v>100000</v>
          </cell>
        </row>
        <row r="115">
          <cell r="B115" t="str">
            <v>Bút bi</v>
          </cell>
          <cell r="C115" t="str">
            <v xml:space="preserve">cái </v>
          </cell>
          <cell r="D115">
            <v>10</v>
          </cell>
          <cell r="E115">
            <v>5000</v>
          </cell>
          <cell r="F115">
            <v>50000</v>
          </cell>
          <cell r="H115">
            <v>5000</v>
          </cell>
          <cell r="I115">
            <v>5000</v>
          </cell>
          <cell r="J115">
            <v>8000</v>
          </cell>
          <cell r="K115">
            <v>5000</v>
          </cell>
          <cell r="L115">
            <v>5000</v>
          </cell>
        </row>
        <row r="116">
          <cell r="B116" t="str">
            <v>Bút chì</v>
          </cell>
          <cell r="C116" t="str">
            <v xml:space="preserve">cái </v>
          </cell>
          <cell r="D116">
            <v>10</v>
          </cell>
          <cell r="E116">
            <v>5000</v>
          </cell>
          <cell r="F116">
            <v>50000</v>
          </cell>
          <cell r="H116">
            <v>5000</v>
          </cell>
          <cell r="I116">
            <v>5000</v>
          </cell>
          <cell r="J116">
            <v>4000</v>
          </cell>
          <cell r="K116">
            <v>4000</v>
          </cell>
          <cell r="L116">
            <v>4000</v>
          </cell>
        </row>
        <row r="117">
          <cell r="B117" t="str">
            <v>Bút dạ màu</v>
          </cell>
          <cell r="C117" t="str">
            <v xml:space="preserve">cái </v>
          </cell>
          <cell r="D117">
            <v>10</v>
          </cell>
          <cell r="E117">
            <v>15000</v>
          </cell>
          <cell r="F117">
            <v>150000</v>
          </cell>
          <cell r="H117">
            <v>15000</v>
          </cell>
          <cell r="I117">
            <v>20000</v>
          </cell>
          <cell r="J117">
            <v>12000</v>
          </cell>
          <cell r="K117">
            <v>12000</v>
          </cell>
          <cell r="L117">
            <v>12000</v>
          </cell>
        </row>
        <row r="118">
          <cell r="B118" t="str">
            <v>Bút dạ màu đen</v>
          </cell>
          <cell r="C118" t="str">
            <v xml:space="preserve">cái </v>
          </cell>
          <cell r="D118">
            <v>10</v>
          </cell>
          <cell r="E118">
            <v>15000</v>
          </cell>
          <cell r="F118">
            <v>150000</v>
          </cell>
          <cell r="H118">
            <v>15000</v>
          </cell>
          <cell r="I118">
            <v>20000</v>
          </cell>
          <cell r="J118">
            <v>12000</v>
          </cell>
          <cell r="K118">
            <v>12000</v>
          </cell>
          <cell r="L118">
            <v>12000</v>
          </cell>
        </row>
        <row r="119">
          <cell r="B119" t="str">
            <v>Bút dạ màu đỏ</v>
          </cell>
          <cell r="C119" t="str">
            <v xml:space="preserve">cái </v>
          </cell>
          <cell r="D119">
            <v>10</v>
          </cell>
          <cell r="E119">
            <v>15000</v>
          </cell>
          <cell r="F119">
            <v>150000</v>
          </cell>
          <cell r="H119">
            <v>15000</v>
          </cell>
          <cell r="I119">
            <v>20000</v>
          </cell>
          <cell r="J119">
            <v>12000</v>
          </cell>
          <cell r="K119">
            <v>12000</v>
          </cell>
          <cell r="L119">
            <v>12000</v>
          </cell>
        </row>
        <row r="120">
          <cell r="B120" t="str">
            <v>Bút dạ màu xanh</v>
          </cell>
          <cell r="C120" t="str">
            <v xml:space="preserve">cái </v>
          </cell>
          <cell r="D120">
            <v>10</v>
          </cell>
          <cell r="E120">
            <v>15000</v>
          </cell>
          <cell r="F120">
            <v>150000</v>
          </cell>
          <cell r="H120">
            <v>15000</v>
          </cell>
          <cell r="I120">
            <v>20000</v>
          </cell>
          <cell r="J120">
            <v>12000</v>
          </cell>
          <cell r="K120">
            <v>12000</v>
          </cell>
          <cell r="L120">
            <v>12000</v>
          </cell>
        </row>
        <row r="121">
          <cell r="B121" t="str">
            <v>Bút dạ viết bảng</v>
          </cell>
          <cell r="C121" t="str">
            <v xml:space="preserve">cái </v>
          </cell>
          <cell r="D121">
            <v>10</v>
          </cell>
          <cell r="E121">
            <v>15000</v>
          </cell>
          <cell r="F121">
            <v>150000</v>
          </cell>
          <cell r="H121">
            <v>15000</v>
          </cell>
          <cell r="I121">
            <v>20000</v>
          </cell>
          <cell r="J121">
            <v>12000</v>
          </cell>
          <cell r="K121">
            <v>12000</v>
          </cell>
          <cell r="L121">
            <v>12000</v>
          </cell>
        </row>
        <row r="122">
          <cell r="B122" t="str">
            <v>Bút đánh dấu</v>
          </cell>
          <cell r="C122" t="str">
            <v xml:space="preserve">cái </v>
          </cell>
          <cell r="D122">
            <v>10</v>
          </cell>
          <cell r="E122">
            <v>15000</v>
          </cell>
          <cell r="F122">
            <v>150000</v>
          </cell>
          <cell r="H122">
            <v>15000</v>
          </cell>
          <cell r="I122">
            <v>20000</v>
          </cell>
          <cell r="J122">
            <v>12000</v>
          </cell>
          <cell r="K122">
            <v>12000</v>
          </cell>
          <cell r="L122">
            <v>12000</v>
          </cell>
        </row>
        <row r="123">
          <cell r="B123" t="str">
            <v>Bút đỏ</v>
          </cell>
          <cell r="C123" t="str">
            <v xml:space="preserve">cái </v>
          </cell>
          <cell r="D123">
            <v>10</v>
          </cell>
          <cell r="E123">
            <v>5000</v>
          </cell>
          <cell r="F123">
            <v>50000</v>
          </cell>
          <cell r="H123">
            <v>5000</v>
          </cell>
          <cell r="I123">
            <v>5000</v>
          </cell>
          <cell r="J123">
            <v>4000</v>
          </cell>
          <cell r="K123">
            <v>4000</v>
          </cell>
          <cell r="L123">
            <v>4000</v>
          </cell>
        </row>
        <row r="124">
          <cell r="B124" t="str">
            <v>Cá</v>
          </cell>
          <cell r="C124" t="str">
            <v>kg</v>
          </cell>
          <cell r="D124">
            <v>6.9</v>
          </cell>
          <cell r="E124">
            <v>180000</v>
          </cell>
          <cell r="F124">
            <v>1242000</v>
          </cell>
          <cell r="H124">
            <v>180000</v>
          </cell>
          <cell r="I124">
            <v>150000</v>
          </cell>
          <cell r="J124">
            <v>144000</v>
          </cell>
          <cell r="K124">
            <v>144000</v>
          </cell>
          <cell r="L124">
            <v>144000</v>
          </cell>
        </row>
        <row r="125">
          <cell r="B125" t="str">
            <v>Cá Anchovy</v>
          </cell>
          <cell r="C125" t="str">
            <v>kg</v>
          </cell>
          <cell r="D125">
            <v>2.2999999999999998</v>
          </cell>
          <cell r="E125">
            <v>250000</v>
          </cell>
          <cell r="F125">
            <v>575000</v>
          </cell>
          <cell r="H125">
            <v>250000</v>
          </cell>
          <cell r="I125">
            <v>1200000</v>
          </cell>
          <cell r="J125">
            <v>200000</v>
          </cell>
          <cell r="K125">
            <v>200000</v>
          </cell>
          <cell r="L125">
            <v>200000</v>
          </cell>
        </row>
        <row r="126">
          <cell r="B126" t="str">
            <v>Cá bơn</v>
          </cell>
          <cell r="C126" t="str">
            <v>kg</v>
          </cell>
          <cell r="D126">
            <v>3.5</v>
          </cell>
          <cell r="E126">
            <v>250000</v>
          </cell>
          <cell r="F126">
            <v>875000</v>
          </cell>
          <cell r="H126">
            <v>250000</v>
          </cell>
          <cell r="I126">
            <v>170000</v>
          </cell>
          <cell r="J126">
            <v>280000</v>
          </cell>
          <cell r="K126">
            <v>170000</v>
          </cell>
          <cell r="L126">
            <v>170000</v>
          </cell>
        </row>
        <row r="127">
          <cell r="B127" t="str">
            <v>Cá chim</v>
          </cell>
          <cell r="C127" t="str">
            <v>kg</v>
          </cell>
          <cell r="D127">
            <v>2.2999999999999998</v>
          </cell>
          <cell r="E127">
            <v>280000</v>
          </cell>
          <cell r="F127">
            <v>644000</v>
          </cell>
          <cell r="H127">
            <v>280000</v>
          </cell>
          <cell r="I127">
            <v>200000</v>
          </cell>
          <cell r="J127">
            <v>224000</v>
          </cell>
          <cell r="K127">
            <v>200000</v>
          </cell>
          <cell r="L127">
            <v>200000</v>
          </cell>
        </row>
        <row r="128">
          <cell r="B128" t="str">
            <v>Cá chò</v>
          </cell>
          <cell r="C128" t="str">
            <v>kg</v>
          </cell>
          <cell r="D128">
            <v>2.2999999999999998</v>
          </cell>
          <cell r="E128">
            <v>260000</v>
          </cell>
          <cell r="F128">
            <v>598000</v>
          </cell>
          <cell r="H128">
            <v>260000</v>
          </cell>
          <cell r="I128">
            <v>200000</v>
          </cell>
          <cell r="J128">
            <v>208000</v>
          </cell>
          <cell r="K128">
            <v>200000</v>
          </cell>
          <cell r="L128">
            <v>200000</v>
          </cell>
        </row>
        <row r="129">
          <cell r="B129" t="str">
            <v>Cà chua</v>
          </cell>
          <cell r="C129" t="str">
            <v>kg</v>
          </cell>
          <cell r="D129">
            <v>25</v>
          </cell>
          <cell r="E129">
            <v>35000</v>
          </cell>
          <cell r="F129">
            <v>875000</v>
          </cell>
          <cell r="H129">
            <v>35000</v>
          </cell>
          <cell r="I129">
            <v>30000</v>
          </cell>
          <cell r="J129">
            <v>28000</v>
          </cell>
          <cell r="K129">
            <v>28000</v>
          </cell>
          <cell r="L129">
            <v>28000</v>
          </cell>
        </row>
        <row r="130">
          <cell r="B130" t="str">
            <v>Cà chua bi</v>
          </cell>
          <cell r="C130" t="str">
            <v>kg</v>
          </cell>
          <cell r="D130">
            <v>6</v>
          </cell>
          <cell r="E130">
            <v>65000</v>
          </cell>
          <cell r="F130">
            <v>390000</v>
          </cell>
          <cell r="H130">
            <v>65000</v>
          </cell>
          <cell r="I130">
            <v>40000</v>
          </cell>
          <cell r="J130">
            <v>52000</v>
          </cell>
          <cell r="K130">
            <v>40000</v>
          </cell>
          <cell r="L130">
            <v>40000</v>
          </cell>
        </row>
        <row r="131">
          <cell r="B131" t="str">
            <v>Cá cơm</v>
          </cell>
          <cell r="C131" t="str">
            <v>kg</v>
          </cell>
          <cell r="D131">
            <v>0.6</v>
          </cell>
          <cell r="E131">
            <v>190000</v>
          </cell>
          <cell r="F131">
            <v>114000</v>
          </cell>
          <cell r="H131">
            <v>190000</v>
          </cell>
          <cell r="I131">
            <v>200000</v>
          </cell>
          <cell r="J131">
            <v>152000</v>
          </cell>
          <cell r="K131">
            <v>152000</v>
          </cell>
          <cell r="L131">
            <v>152000</v>
          </cell>
        </row>
        <row r="132">
          <cell r="B132" t="str">
            <v>Cá cơm Anchovy</v>
          </cell>
          <cell r="C132" t="str">
            <v>kg</v>
          </cell>
          <cell r="D132">
            <v>0.5</v>
          </cell>
          <cell r="E132">
            <v>250000</v>
          </cell>
          <cell r="F132">
            <v>125000</v>
          </cell>
          <cell r="H132">
            <v>250000</v>
          </cell>
          <cell r="I132">
            <v>1200000</v>
          </cell>
          <cell r="J132">
            <v>224000</v>
          </cell>
          <cell r="K132">
            <v>224000</v>
          </cell>
          <cell r="L132">
            <v>224000</v>
          </cell>
        </row>
        <row r="133">
          <cell r="B133" t="str">
            <v>Cá hồi</v>
          </cell>
          <cell r="C133" t="str">
            <v>kg</v>
          </cell>
          <cell r="D133">
            <v>6</v>
          </cell>
          <cell r="E133">
            <v>550000</v>
          </cell>
          <cell r="F133">
            <v>3300000</v>
          </cell>
          <cell r="H133">
            <v>550000</v>
          </cell>
          <cell r="I133">
            <v>500000</v>
          </cell>
          <cell r="J133">
            <v>680000</v>
          </cell>
          <cell r="K133">
            <v>500000</v>
          </cell>
          <cell r="L133">
            <v>500000</v>
          </cell>
        </row>
        <row r="134">
          <cell r="B134" t="str">
            <v>Cá hồi Nauy</v>
          </cell>
          <cell r="C134" t="str">
            <v>kg</v>
          </cell>
          <cell r="D134">
            <v>1.2</v>
          </cell>
          <cell r="E134">
            <v>550000</v>
          </cell>
          <cell r="F134">
            <v>660000</v>
          </cell>
          <cell r="H134">
            <v>550000</v>
          </cell>
          <cell r="I134">
            <v>580000</v>
          </cell>
          <cell r="J134">
            <v>960000</v>
          </cell>
          <cell r="K134">
            <v>550000</v>
          </cell>
          <cell r="L134">
            <v>550000</v>
          </cell>
        </row>
        <row r="135">
          <cell r="B135" t="str">
            <v>Cá hồi sapa</v>
          </cell>
          <cell r="C135" t="str">
            <v>kg</v>
          </cell>
          <cell r="D135">
            <v>2.2999999999999998</v>
          </cell>
          <cell r="E135">
            <v>305000</v>
          </cell>
          <cell r="F135">
            <v>701500</v>
          </cell>
          <cell r="H135">
            <v>305000</v>
          </cell>
          <cell r="I135">
            <v>380000</v>
          </cell>
          <cell r="J135">
            <v>680000</v>
          </cell>
          <cell r="K135">
            <v>305000</v>
          </cell>
          <cell r="L135">
            <v>305000</v>
          </cell>
        </row>
        <row r="136">
          <cell r="B136" t="str">
            <v>Cá hồng</v>
          </cell>
          <cell r="C136" t="str">
            <v>kg</v>
          </cell>
          <cell r="D136">
            <v>2.2999999999999998</v>
          </cell>
          <cell r="E136">
            <v>120000</v>
          </cell>
          <cell r="F136">
            <v>276000</v>
          </cell>
          <cell r="H136">
            <v>120000</v>
          </cell>
          <cell r="I136">
            <v>80000</v>
          </cell>
          <cell r="J136">
            <v>520000</v>
          </cell>
          <cell r="K136">
            <v>80000</v>
          </cell>
          <cell r="L136">
            <v>80000</v>
          </cell>
        </row>
        <row r="137">
          <cell r="B137" t="str">
            <v>Cá kiếm</v>
          </cell>
          <cell r="C137" t="str">
            <v>kg</v>
          </cell>
          <cell r="D137">
            <v>2.2999999999999998</v>
          </cell>
          <cell r="E137">
            <v>250000</v>
          </cell>
          <cell r="F137">
            <v>575000</v>
          </cell>
          <cell r="H137">
            <v>250000</v>
          </cell>
          <cell r="I137">
            <v>220000</v>
          </cell>
          <cell r="J137">
            <v>440000</v>
          </cell>
          <cell r="K137">
            <v>220000</v>
          </cell>
          <cell r="L137">
            <v>220000</v>
          </cell>
        </row>
        <row r="138">
          <cell r="B138" t="str">
            <v>Cá ngừ</v>
          </cell>
          <cell r="C138" t="str">
            <v>kg</v>
          </cell>
          <cell r="D138">
            <v>2.2999999999999998</v>
          </cell>
          <cell r="E138">
            <v>550000</v>
          </cell>
          <cell r="F138">
            <v>1265000</v>
          </cell>
          <cell r="H138">
            <v>550000</v>
          </cell>
          <cell r="I138">
            <v>250000</v>
          </cell>
          <cell r="J138">
            <v>496000</v>
          </cell>
          <cell r="K138">
            <v>250000</v>
          </cell>
          <cell r="L138">
            <v>250000</v>
          </cell>
        </row>
        <row r="139">
          <cell r="B139" t="str">
            <v>Cà phê</v>
          </cell>
          <cell r="C139" t="str">
            <v>hộp</v>
          </cell>
          <cell r="D139">
            <v>5</v>
          </cell>
          <cell r="E139">
            <v>350000</v>
          </cell>
          <cell r="F139">
            <v>1750000</v>
          </cell>
          <cell r="H139">
            <v>350000</v>
          </cell>
          <cell r="I139">
            <v>70000</v>
          </cell>
          <cell r="J139">
            <v>280000</v>
          </cell>
          <cell r="K139">
            <v>70000</v>
          </cell>
          <cell r="L139">
            <v>70000</v>
          </cell>
        </row>
        <row r="140">
          <cell r="B140" t="str">
            <v>Cà phê hạt Ý</v>
          </cell>
          <cell r="C140" t="str">
            <v>Kg</v>
          </cell>
          <cell r="D140">
            <v>1</v>
          </cell>
          <cell r="E140">
            <v>650000</v>
          </cell>
          <cell r="F140">
            <v>650000</v>
          </cell>
          <cell r="H140">
            <v>650000</v>
          </cell>
          <cell r="I140">
            <v>700000</v>
          </cell>
          <cell r="J140">
            <v>520000</v>
          </cell>
          <cell r="K140">
            <v>520000</v>
          </cell>
          <cell r="L140">
            <v>520000</v>
          </cell>
        </row>
        <row r="141">
          <cell r="B141" t="str">
            <v xml:space="preserve">Cà rốt </v>
          </cell>
          <cell r="C141" t="str">
            <v>Kg</v>
          </cell>
          <cell r="D141">
            <v>5</v>
          </cell>
          <cell r="E141">
            <v>30000</v>
          </cell>
          <cell r="F141">
            <v>150000</v>
          </cell>
          <cell r="H141">
            <v>30000</v>
          </cell>
          <cell r="I141">
            <v>20000</v>
          </cell>
          <cell r="J141">
            <v>40000</v>
          </cell>
          <cell r="K141">
            <v>20000</v>
          </cell>
          <cell r="L141">
            <v>20000</v>
          </cell>
        </row>
        <row r="142">
          <cell r="B142" t="str">
            <v>Cá song</v>
          </cell>
          <cell r="C142" t="str">
            <v>Kg</v>
          </cell>
          <cell r="D142">
            <v>5</v>
          </cell>
          <cell r="E142">
            <v>250000</v>
          </cell>
          <cell r="F142">
            <v>1250000</v>
          </cell>
          <cell r="H142">
            <v>250000</v>
          </cell>
          <cell r="I142">
            <v>160000</v>
          </cell>
          <cell r="J142">
            <v>184000</v>
          </cell>
          <cell r="K142">
            <v>160000</v>
          </cell>
          <cell r="L142">
            <v>160000</v>
          </cell>
        </row>
        <row r="143">
          <cell r="B143" t="str">
            <v>Cá thu</v>
          </cell>
          <cell r="C143" t="str">
            <v>Kg</v>
          </cell>
          <cell r="D143">
            <v>5</v>
          </cell>
          <cell r="E143">
            <v>250000</v>
          </cell>
          <cell r="F143">
            <v>1250000</v>
          </cell>
          <cell r="H143">
            <v>250000</v>
          </cell>
          <cell r="I143">
            <v>250000</v>
          </cell>
          <cell r="J143">
            <v>256000</v>
          </cell>
          <cell r="K143">
            <v>250000</v>
          </cell>
          <cell r="L143">
            <v>250000</v>
          </cell>
        </row>
        <row r="144">
          <cell r="B144" t="str">
            <v>Cà tím</v>
          </cell>
          <cell r="C144" t="str">
            <v>Kg</v>
          </cell>
          <cell r="D144">
            <v>5.6</v>
          </cell>
          <cell r="E144">
            <v>35000</v>
          </cell>
          <cell r="F144">
            <v>196000</v>
          </cell>
          <cell r="H144">
            <v>35000</v>
          </cell>
          <cell r="I144">
            <v>25000</v>
          </cell>
          <cell r="J144">
            <v>40000</v>
          </cell>
          <cell r="K144">
            <v>25000</v>
          </cell>
          <cell r="L144">
            <v>25000</v>
          </cell>
        </row>
        <row r="145">
          <cell r="B145" t="str">
            <v>Cá trích</v>
          </cell>
          <cell r="C145" t="str">
            <v>Kg</v>
          </cell>
          <cell r="D145">
            <v>3</v>
          </cell>
          <cell r="E145">
            <v>105000</v>
          </cell>
          <cell r="F145">
            <v>315000</v>
          </cell>
          <cell r="H145">
            <v>105000</v>
          </cell>
          <cell r="I145">
            <v>250000</v>
          </cell>
          <cell r="J145">
            <v>200000</v>
          </cell>
          <cell r="K145">
            <v>105000</v>
          </cell>
          <cell r="L145">
            <v>105000</v>
          </cell>
        </row>
        <row r="146">
          <cell r="B146" t="str">
            <v>Cá tuyết</v>
          </cell>
          <cell r="C146" t="str">
            <v>Kg</v>
          </cell>
          <cell r="D146">
            <v>3</v>
          </cell>
          <cell r="E146">
            <v>650000</v>
          </cell>
          <cell r="F146">
            <v>1950000</v>
          </cell>
          <cell r="H146">
            <v>650000</v>
          </cell>
          <cell r="I146">
            <v>650000</v>
          </cell>
          <cell r="J146">
            <v>280000</v>
          </cell>
          <cell r="K146">
            <v>280000</v>
          </cell>
          <cell r="L146">
            <v>280000</v>
          </cell>
        </row>
        <row r="147">
          <cell r="B147" t="str">
            <v>Cà vạt</v>
          </cell>
          <cell r="C147" t="str">
            <v xml:space="preserve">cái </v>
          </cell>
          <cell r="D147">
            <v>1</v>
          </cell>
          <cell r="E147">
            <v>120000</v>
          </cell>
          <cell r="F147">
            <v>120000</v>
          </cell>
          <cell r="H147">
            <v>120000</v>
          </cell>
          <cell r="I147">
            <v>200000</v>
          </cell>
          <cell r="J147">
            <v>96000</v>
          </cell>
          <cell r="K147">
            <v>96000</v>
          </cell>
          <cell r="L147">
            <v>96000</v>
          </cell>
        </row>
        <row r="148">
          <cell r="B148" t="str">
            <v>Cá vược</v>
          </cell>
          <cell r="C148" t="str">
            <v>Kg</v>
          </cell>
          <cell r="D148">
            <v>7</v>
          </cell>
          <cell r="E148">
            <v>150000</v>
          </cell>
          <cell r="F148">
            <v>1050000</v>
          </cell>
          <cell r="H148">
            <v>150000</v>
          </cell>
          <cell r="I148">
            <v>200000</v>
          </cell>
          <cell r="J148">
            <v>192000</v>
          </cell>
          <cell r="K148">
            <v>150000</v>
          </cell>
          <cell r="L148">
            <v>150000</v>
          </cell>
        </row>
        <row r="149">
          <cell r="B149" t="str">
            <v>Cacao</v>
          </cell>
          <cell r="C149" t="str">
            <v>hộp</v>
          </cell>
          <cell r="D149">
            <v>4</v>
          </cell>
          <cell r="E149">
            <v>125000</v>
          </cell>
          <cell r="F149">
            <v>500000</v>
          </cell>
          <cell r="H149">
            <v>125000</v>
          </cell>
          <cell r="I149">
            <v>270000</v>
          </cell>
          <cell r="J149">
            <v>100000</v>
          </cell>
          <cell r="K149">
            <v>100000</v>
          </cell>
          <cell r="L149">
            <v>100000</v>
          </cell>
        </row>
        <row r="150">
          <cell r="B150" t="str">
            <v>Cải bó xôi</v>
          </cell>
          <cell r="C150" t="str">
            <v>Kg</v>
          </cell>
          <cell r="D150">
            <v>5</v>
          </cell>
          <cell r="E150">
            <v>55000</v>
          </cell>
          <cell r="F150">
            <v>275000</v>
          </cell>
          <cell r="H150">
            <v>55000</v>
          </cell>
          <cell r="I150">
            <v>90000</v>
          </cell>
          <cell r="J150">
            <v>68000</v>
          </cell>
          <cell r="K150">
            <v>55000</v>
          </cell>
          <cell r="L150">
            <v>55000</v>
          </cell>
        </row>
        <row r="151">
          <cell r="B151" t="str">
            <v>Cải mầm</v>
          </cell>
          <cell r="C151" t="str">
            <v>Kg</v>
          </cell>
          <cell r="D151">
            <v>2</v>
          </cell>
          <cell r="E151">
            <v>55000</v>
          </cell>
          <cell r="F151">
            <v>110000</v>
          </cell>
          <cell r="H151">
            <v>55000</v>
          </cell>
          <cell r="I151">
            <v>40000</v>
          </cell>
          <cell r="J151">
            <v>44000</v>
          </cell>
          <cell r="K151">
            <v>40000</v>
          </cell>
          <cell r="L151">
            <v>40000</v>
          </cell>
        </row>
        <row r="152">
          <cell r="B152" t="str">
            <v>Cải ngọt</v>
          </cell>
          <cell r="C152" t="str">
            <v>Kg</v>
          </cell>
          <cell r="D152">
            <v>2.2999999999999998</v>
          </cell>
          <cell r="E152">
            <v>25000</v>
          </cell>
          <cell r="F152">
            <v>57499.999999999993</v>
          </cell>
          <cell r="H152">
            <v>25000</v>
          </cell>
          <cell r="I152">
            <v>25000</v>
          </cell>
          <cell r="J152">
            <v>40000</v>
          </cell>
          <cell r="K152">
            <v>25000</v>
          </cell>
          <cell r="L152">
            <v>25000</v>
          </cell>
        </row>
        <row r="153">
          <cell r="B153" t="str">
            <v>Cải ngựa</v>
          </cell>
          <cell r="C153" t="str">
            <v>Kg</v>
          </cell>
          <cell r="D153">
            <v>1.2</v>
          </cell>
          <cell r="E153">
            <v>30000</v>
          </cell>
          <cell r="F153">
            <v>36000</v>
          </cell>
          <cell r="H153">
            <v>30000</v>
          </cell>
          <cell r="I153">
            <v>750000</v>
          </cell>
          <cell r="J153">
            <v>40000</v>
          </cell>
          <cell r="K153">
            <v>30000</v>
          </cell>
          <cell r="L153">
            <v>30000</v>
          </cell>
        </row>
        <row r="154">
          <cell r="B154" t="str">
            <v>Cải ô rô</v>
          </cell>
          <cell r="C154" t="str">
            <v>Kg</v>
          </cell>
          <cell r="D154">
            <v>1.2</v>
          </cell>
          <cell r="E154">
            <v>30000</v>
          </cell>
          <cell r="F154">
            <v>36000</v>
          </cell>
          <cell r="H154">
            <v>30000</v>
          </cell>
          <cell r="I154">
            <v>60000</v>
          </cell>
          <cell r="J154">
            <v>40000</v>
          </cell>
          <cell r="K154">
            <v>30000</v>
          </cell>
          <cell r="L154">
            <v>30000</v>
          </cell>
        </row>
        <row r="155">
          <cell r="B155" t="str">
            <v>Cải thảo</v>
          </cell>
          <cell r="C155" t="str">
            <v>Kg</v>
          </cell>
          <cell r="D155">
            <v>4</v>
          </cell>
          <cell r="E155">
            <v>30000</v>
          </cell>
          <cell r="F155">
            <v>120000</v>
          </cell>
          <cell r="H155">
            <v>30000</v>
          </cell>
          <cell r="I155">
            <v>20000</v>
          </cell>
          <cell r="J155">
            <v>44000</v>
          </cell>
          <cell r="K155">
            <v>20000</v>
          </cell>
          <cell r="L155">
            <v>20000</v>
          </cell>
        </row>
        <row r="156">
          <cell r="B156" t="str">
            <v>Cải thảo trắng</v>
          </cell>
          <cell r="C156" t="str">
            <v>Kg</v>
          </cell>
          <cell r="D156">
            <v>2.2999999999999998</v>
          </cell>
          <cell r="E156">
            <v>30000</v>
          </cell>
          <cell r="F156">
            <v>69000</v>
          </cell>
          <cell r="H156">
            <v>30000</v>
          </cell>
          <cell r="I156">
            <v>20000</v>
          </cell>
          <cell r="J156">
            <v>44800</v>
          </cell>
          <cell r="K156">
            <v>20000</v>
          </cell>
          <cell r="L156">
            <v>20000</v>
          </cell>
        </row>
        <row r="157">
          <cell r="B157" t="str">
            <v>Cải xoong</v>
          </cell>
          <cell r="C157" t="str">
            <v>Kg</v>
          </cell>
          <cell r="D157">
            <v>4</v>
          </cell>
          <cell r="E157">
            <v>30000</v>
          </cell>
          <cell r="F157">
            <v>120000</v>
          </cell>
          <cell r="H157">
            <v>30000</v>
          </cell>
          <cell r="I157">
            <v>20000</v>
          </cell>
          <cell r="J157">
            <v>52000</v>
          </cell>
          <cell r="K157">
            <v>20000</v>
          </cell>
          <cell r="L157">
            <v>20000</v>
          </cell>
        </row>
        <row r="158">
          <cell r="B158" t="str">
            <v>Cam</v>
          </cell>
          <cell r="C158" t="str">
            <v>Kg</v>
          </cell>
          <cell r="D158">
            <v>5.0999999999999996</v>
          </cell>
          <cell r="E158">
            <v>50000</v>
          </cell>
          <cell r="F158">
            <v>254999.99999999997</v>
          </cell>
          <cell r="H158">
            <v>50000</v>
          </cell>
          <cell r="I158">
            <v>120000</v>
          </cell>
          <cell r="J158">
            <v>148000</v>
          </cell>
          <cell r="K158">
            <v>50000</v>
          </cell>
          <cell r="L158">
            <v>50000</v>
          </cell>
        </row>
        <row r="159">
          <cell r="B159" t="str">
            <v>Cân điện tử</v>
          </cell>
          <cell r="C159" t="str">
            <v xml:space="preserve">cái </v>
          </cell>
          <cell r="D159">
            <v>1</v>
          </cell>
          <cell r="E159">
            <v>350000</v>
          </cell>
          <cell r="F159">
            <v>350000</v>
          </cell>
          <cell r="H159">
            <v>350000</v>
          </cell>
          <cell r="I159">
            <v>1200000</v>
          </cell>
          <cell r="J159">
            <v>280000</v>
          </cell>
          <cell r="K159">
            <v>280000</v>
          </cell>
          <cell r="L159">
            <v>280000</v>
          </cell>
        </row>
        <row r="160">
          <cell r="B160" t="str">
            <v>Cần tây</v>
          </cell>
          <cell r="C160" t="str">
            <v>Kg</v>
          </cell>
          <cell r="D160">
            <v>1</v>
          </cell>
          <cell r="E160">
            <v>70000</v>
          </cell>
          <cell r="F160">
            <v>70000</v>
          </cell>
          <cell r="H160">
            <v>70000</v>
          </cell>
          <cell r="I160">
            <v>50000</v>
          </cell>
          <cell r="J160">
            <v>78400</v>
          </cell>
          <cell r="K160">
            <v>50000</v>
          </cell>
          <cell r="L160">
            <v>50000</v>
          </cell>
        </row>
        <row r="161">
          <cell r="B161" t="str">
            <v>Cánh gà</v>
          </cell>
          <cell r="C161" t="str">
            <v>Kg</v>
          </cell>
          <cell r="D161">
            <v>5</v>
          </cell>
          <cell r="E161">
            <v>125000</v>
          </cell>
          <cell r="F161">
            <v>625000</v>
          </cell>
          <cell r="H161">
            <v>125000</v>
          </cell>
          <cell r="I161">
            <v>90000</v>
          </cell>
          <cell r="J161">
            <v>100000</v>
          </cell>
          <cell r="K161">
            <v>90000</v>
          </cell>
          <cell r="L161">
            <v>90000</v>
          </cell>
        </row>
        <row r="162">
          <cell r="B162" t="str">
            <v>Cặp tóc có búi</v>
          </cell>
          <cell r="C162" t="str">
            <v xml:space="preserve">cái </v>
          </cell>
          <cell r="D162">
            <v>1</v>
          </cell>
          <cell r="E162">
            <v>50000</v>
          </cell>
          <cell r="F162">
            <v>50000</v>
          </cell>
          <cell r="H162">
            <v>50000</v>
          </cell>
          <cell r="I162">
            <v>50000</v>
          </cell>
          <cell r="J162">
            <v>40000</v>
          </cell>
          <cell r="K162">
            <v>40000</v>
          </cell>
          <cell r="L162">
            <v>40000</v>
          </cell>
        </row>
        <row r="163">
          <cell r="B163" t="str">
            <v>Card chỉ đường</v>
          </cell>
          <cell r="C163" t="str">
            <v xml:space="preserve">cái </v>
          </cell>
          <cell r="D163">
            <v>10</v>
          </cell>
          <cell r="E163">
            <v>55000</v>
          </cell>
          <cell r="F163">
            <v>550000</v>
          </cell>
          <cell r="H163">
            <v>55000</v>
          </cell>
          <cell r="I163">
            <v>20000</v>
          </cell>
          <cell r="J163">
            <v>44000</v>
          </cell>
          <cell r="K163">
            <v>20000</v>
          </cell>
          <cell r="L163">
            <v>20000</v>
          </cell>
        </row>
        <row r="164">
          <cell r="B164" t="str">
            <v>Cây Atiso</v>
          </cell>
          <cell r="C164" t="str">
            <v>kg</v>
          </cell>
          <cell r="D164">
            <v>1.1499999999999999</v>
          </cell>
          <cell r="E164">
            <v>130000</v>
          </cell>
          <cell r="F164">
            <v>149500</v>
          </cell>
          <cell r="H164">
            <v>130000</v>
          </cell>
          <cell r="I164">
            <v>300000</v>
          </cell>
          <cell r="J164">
            <v>148000</v>
          </cell>
          <cell r="K164">
            <v>130000</v>
          </cell>
          <cell r="L164">
            <v>130000</v>
          </cell>
        </row>
        <row r="165">
          <cell r="B165" t="str">
            <v>Cây hắc mai</v>
          </cell>
          <cell r="C165" t="str">
            <v>kg</v>
          </cell>
          <cell r="D165">
            <v>0.5</v>
          </cell>
          <cell r="E165">
            <v>250000</v>
          </cell>
          <cell r="F165">
            <v>125000</v>
          </cell>
          <cell r="H165">
            <v>250000</v>
          </cell>
          <cell r="I165">
            <v>400000</v>
          </cell>
          <cell r="J165">
            <v>200000</v>
          </cell>
          <cell r="K165">
            <v>200000</v>
          </cell>
          <cell r="L165">
            <v>200000</v>
          </cell>
        </row>
        <row r="166">
          <cell r="B166" t="str">
            <v>Cây khuấy</v>
          </cell>
          <cell r="C166" t="str">
            <v>cây</v>
          </cell>
          <cell r="D166">
            <v>23</v>
          </cell>
          <cell r="E166">
            <v>5000</v>
          </cell>
          <cell r="F166">
            <v>115000</v>
          </cell>
          <cell r="H166">
            <v>5000</v>
          </cell>
          <cell r="I166">
            <v>10000</v>
          </cell>
          <cell r="J166">
            <v>4000</v>
          </cell>
          <cell r="K166">
            <v>4000</v>
          </cell>
          <cell r="L166">
            <v>4000</v>
          </cell>
        </row>
        <row r="167">
          <cell r="B167" t="str">
            <v>Cây tầm ma</v>
          </cell>
          <cell r="C167" t="str">
            <v>kg</v>
          </cell>
          <cell r="D167">
            <v>0.5</v>
          </cell>
          <cell r="E167">
            <v>150000</v>
          </cell>
          <cell r="F167">
            <v>75000</v>
          </cell>
          <cell r="H167">
            <v>150000</v>
          </cell>
          <cell r="I167">
            <v>200000</v>
          </cell>
          <cell r="J167">
            <v>120000</v>
          </cell>
          <cell r="K167">
            <v>120000</v>
          </cell>
          <cell r="L167">
            <v>120000</v>
          </cell>
        </row>
        <row r="168">
          <cell r="B168" t="str">
            <v>Chăn giường đôi</v>
          </cell>
          <cell r="C168" t="str">
            <v>cái</v>
          </cell>
          <cell r="D168">
            <v>4</v>
          </cell>
          <cell r="E168">
            <v>0</v>
          </cell>
          <cell r="F168">
            <v>0</v>
          </cell>
          <cell r="G168" t="str">
            <v>x</v>
          </cell>
          <cell r="H168">
            <v>0</v>
          </cell>
          <cell r="I168">
            <v>270000</v>
          </cell>
          <cell r="J168">
            <v>0</v>
          </cell>
          <cell r="K168">
            <v>0</v>
          </cell>
          <cell r="L168">
            <v>270000</v>
          </cell>
        </row>
        <row r="169">
          <cell r="B169" t="str">
            <v>Chăn giường đơn</v>
          </cell>
          <cell r="C169" t="str">
            <v>cái</v>
          </cell>
          <cell r="D169">
            <v>4</v>
          </cell>
          <cell r="E169">
            <v>0</v>
          </cell>
          <cell r="F169">
            <v>0</v>
          </cell>
          <cell r="G169" t="str">
            <v>x</v>
          </cell>
          <cell r="H169">
            <v>0</v>
          </cell>
          <cell r="I169">
            <v>250000</v>
          </cell>
          <cell r="J169">
            <v>0</v>
          </cell>
          <cell r="K169">
            <v>0</v>
          </cell>
          <cell r="L169">
            <v>250000</v>
          </cell>
        </row>
        <row r="170">
          <cell r="B170" t="str">
            <v xml:space="preserve">Chanh </v>
          </cell>
          <cell r="C170" t="str">
            <v>kg</v>
          </cell>
          <cell r="D170">
            <v>3</v>
          </cell>
          <cell r="E170">
            <v>30000</v>
          </cell>
          <cell r="F170">
            <v>90000</v>
          </cell>
          <cell r="H170">
            <v>30000</v>
          </cell>
          <cell r="I170">
            <v>40000</v>
          </cell>
          <cell r="J170">
            <v>52000</v>
          </cell>
          <cell r="K170">
            <v>30000</v>
          </cell>
          <cell r="L170">
            <v>30000</v>
          </cell>
        </row>
        <row r="171">
          <cell r="B171" t="str">
            <v>Chanh leo</v>
          </cell>
          <cell r="C171" t="str">
            <v>kg</v>
          </cell>
          <cell r="D171">
            <v>6</v>
          </cell>
          <cell r="E171">
            <v>40000</v>
          </cell>
          <cell r="F171">
            <v>240000</v>
          </cell>
          <cell r="H171">
            <v>40000</v>
          </cell>
          <cell r="I171">
            <v>30000</v>
          </cell>
          <cell r="J171">
            <v>44000</v>
          </cell>
          <cell r="K171">
            <v>30000</v>
          </cell>
          <cell r="L171">
            <v>30000</v>
          </cell>
        </row>
        <row r="172">
          <cell r="B172" t="str">
            <v>Chateau Dalat Special Merlot</v>
          </cell>
          <cell r="C172" t="str">
            <v>chai</v>
          </cell>
          <cell r="D172">
            <v>1</v>
          </cell>
          <cell r="E172">
            <v>200000</v>
          </cell>
          <cell r="F172">
            <v>200000</v>
          </cell>
          <cell r="H172">
            <v>200000</v>
          </cell>
          <cell r="I172">
            <v>100000</v>
          </cell>
          <cell r="J172">
            <v>280000</v>
          </cell>
          <cell r="K172">
            <v>100000</v>
          </cell>
          <cell r="L172">
            <v>100000</v>
          </cell>
        </row>
        <row r="173">
          <cell r="B173" t="str">
            <v>Chateau Dalat Tradition Merlot</v>
          </cell>
          <cell r="C173" t="str">
            <v>chai</v>
          </cell>
          <cell r="D173">
            <v>1</v>
          </cell>
          <cell r="E173">
            <v>200000</v>
          </cell>
          <cell r="F173">
            <v>200000</v>
          </cell>
          <cell r="H173">
            <v>200000</v>
          </cell>
          <cell r="I173">
            <v>100000</v>
          </cell>
          <cell r="J173">
            <v>280000</v>
          </cell>
          <cell r="K173">
            <v>100000</v>
          </cell>
          <cell r="L173">
            <v>100000</v>
          </cell>
        </row>
        <row r="174">
          <cell r="B174" t="str">
            <v>Chateau Reserva Merlot</v>
          </cell>
          <cell r="C174" t="str">
            <v>chai</v>
          </cell>
          <cell r="D174">
            <v>1</v>
          </cell>
          <cell r="E174">
            <v>265000</v>
          </cell>
          <cell r="F174">
            <v>265000</v>
          </cell>
          <cell r="H174">
            <v>265000</v>
          </cell>
          <cell r="I174">
            <v>380000</v>
          </cell>
          <cell r="J174">
            <v>336000</v>
          </cell>
          <cell r="K174">
            <v>265000</v>
          </cell>
          <cell r="L174">
            <v>265000</v>
          </cell>
        </row>
        <row r="175">
          <cell r="B175" t="str">
            <v>Chateau Special Cabernet Sauvignon</v>
          </cell>
          <cell r="C175" t="str">
            <v>chai</v>
          </cell>
          <cell r="D175">
            <v>1</v>
          </cell>
          <cell r="E175">
            <v>265000</v>
          </cell>
          <cell r="F175">
            <v>265000</v>
          </cell>
          <cell r="H175">
            <v>265000</v>
          </cell>
          <cell r="I175">
            <v>255000</v>
          </cell>
          <cell r="J175">
            <v>336000</v>
          </cell>
          <cell r="K175">
            <v>255000</v>
          </cell>
          <cell r="L175">
            <v>255000</v>
          </cell>
        </row>
        <row r="176">
          <cell r="B176" t="str">
            <v>Xây dựng mới ngân hàng đề thi trắc nghiệm</v>
          </cell>
          <cell r="C176" t="str">
            <v>câu</v>
          </cell>
          <cell r="D176">
            <v>750</v>
          </cell>
          <cell r="E176">
            <v>0</v>
          </cell>
          <cell r="F176">
            <v>0</v>
          </cell>
          <cell r="G176" t="str">
            <v>x</v>
          </cell>
          <cell r="H176">
            <v>0</v>
          </cell>
          <cell r="I176">
            <v>10000</v>
          </cell>
          <cell r="J176">
            <v>0</v>
          </cell>
          <cell r="K176">
            <v>0</v>
          </cell>
          <cell r="L176">
            <v>10000</v>
          </cell>
        </row>
        <row r="177">
          <cell r="B177" t="str">
            <v>Chìa khóa buồng/Thẻ từ</v>
          </cell>
          <cell r="C177" t="str">
            <v>cái</v>
          </cell>
          <cell r="D177">
            <v>2</v>
          </cell>
          <cell r="E177">
            <v>65000</v>
          </cell>
          <cell r="F177">
            <v>130000</v>
          </cell>
          <cell r="H177">
            <v>65000</v>
          </cell>
          <cell r="I177">
            <v>50000</v>
          </cell>
          <cell r="J177">
            <v>0</v>
          </cell>
          <cell r="K177">
            <v>0</v>
          </cell>
          <cell r="L177">
            <v>50000</v>
          </cell>
        </row>
        <row r="178">
          <cell r="B178" t="str">
            <v>Chim bồ câu</v>
          </cell>
          <cell r="C178" t="str">
            <v>kg</v>
          </cell>
          <cell r="D178">
            <v>2.2999999999999998</v>
          </cell>
          <cell r="E178">
            <v>150000</v>
          </cell>
          <cell r="F178">
            <v>345000</v>
          </cell>
          <cell r="H178">
            <v>150000</v>
          </cell>
          <cell r="I178">
            <v>500000</v>
          </cell>
          <cell r="J178">
            <v>148000</v>
          </cell>
          <cell r="K178">
            <v>148000</v>
          </cell>
          <cell r="L178">
            <v>148000</v>
          </cell>
        </row>
        <row r="179">
          <cell r="B179" t="str">
            <v>Chổi cọ có cán</v>
          </cell>
          <cell r="C179" t="str">
            <v>cái</v>
          </cell>
          <cell r="D179">
            <v>10</v>
          </cell>
          <cell r="E179">
            <v>85000</v>
          </cell>
          <cell r="F179">
            <v>850000</v>
          </cell>
          <cell r="H179">
            <v>85000</v>
          </cell>
          <cell r="I179">
            <v>40000</v>
          </cell>
          <cell r="J179">
            <v>50000</v>
          </cell>
          <cell r="K179">
            <v>40000</v>
          </cell>
          <cell r="L179">
            <v>40000</v>
          </cell>
        </row>
        <row r="180">
          <cell r="B180" t="str">
            <v>Chổi quét</v>
          </cell>
          <cell r="C180" t="str">
            <v>cái</v>
          </cell>
          <cell r="D180">
            <v>5</v>
          </cell>
          <cell r="E180">
            <v>85000</v>
          </cell>
          <cell r="F180">
            <v>425000</v>
          </cell>
          <cell r="H180">
            <v>85000</v>
          </cell>
          <cell r="I180">
            <v>30000</v>
          </cell>
          <cell r="J180">
            <v>50000</v>
          </cell>
          <cell r="K180">
            <v>30000</v>
          </cell>
          <cell r="L180">
            <v>30000</v>
          </cell>
        </row>
        <row r="181">
          <cell r="B181" t="str">
            <v>Chuối</v>
          </cell>
          <cell r="C181" t="str">
            <v>quả</v>
          </cell>
          <cell r="D181">
            <v>24</v>
          </cell>
          <cell r="E181">
            <v>5000</v>
          </cell>
          <cell r="F181">
            <v>120000</v>
          </cell>
          <cell r="H181">
            <v>5000</v>
          </cell>
          <cell r="I181">
            <v>5000</v>
          </cell>
          <cell r="J181">
            <v>4000</v>
          </cell>
          <cell r="K181">
            <v>4000</v>
          </cell>
          <cell r="L181">
            <v>4000</v>
          </cell>
        </row>
        <row r="182">
          <cell r="B182" t="str">
            <v>Coca cola</v>
          </cell>
          <cell r="C182" t="str">
            <v xml:space="preserve">Lon </v>
          </cell>
          <cell r="D182">
            <v>16</v>
          </cell>
          <cell r="E182">
            <v>5000</v>
          </cell>
          <cell r="F182">
            <v>80000</v>
          </cell>
          <cell r="H182">
            <v>5000</v>
          </cell>
          <cell r="I182">
            <v>10000</v>
          </cell>
          <cell r="J182">
            <v>4000</v>
          </cell>
          <cell r="K182">
            <v>4000</v>
          </cell>
          <cell r="L182">
            <v>4000</v>
          </cell>
        </row>
        <row r="183">
          <cell r="B183" t="str">
            <v>RượuCointreau</v>
          </cell>
          <cell r="C183" t="str">
            <v>chai</v>
          </cell>
          <cell r="D183">
            <v>1</v>
          </cell>
          <cell r="E183">
            <v>450000</v>
          </cell>
          <cell r="F183">
            <v>450000</v>
          </cell>
          <cell r="H183" t="e">
            <v>#N/A</v>
          </cell>
          <cell r="I183" t="e">
            <v>#N/A</v>
          </cell>
          <cell r="J183" t="e">
            <v>#N/A</v>
          </cell>
          <cell r="K183" t="e">
            <v>#N/A</v>
          </cell>
          <cell r="L183">
            <v>450000</v>
          </cell>
        </row>
        <row r="184">
          <cell r="B184" t="str">
            <v>Cốm nhiều màu</v>
          </cell>
          <cell r="C184" t="str">
            <v>kg</v>
          </cell>
          <cell r="D184">
            <v>2.2999999999999998</v>
          </cell>
          <cell r="E184">
            <v>159000</v>
          </cell>
          <cell r="F184">
            <v>365700</v>
          </cell>
          <cell r="H184">
            <v>159000</v>
          </cell>
          <cell r="I184">
            <v>150000</v>
          </cell>
          <cell r="J184">
            <v>127200</v>
          </cell>
          <cell r="K184">
            <v>127200</v>
          </cell>
          <cell r="L184">
            <v>127200</v>
          </cell>
        </row>
        <row r="185">
          <cell r="B185" t="str">
            <v>Cồn nước 90 độ</v>
          </cell>
          <cell r="C185" t="str">
            <v>lít</v>
          </cell>
          <cell r="D185">
            <v>1.2</v>
          </cell>
          <cell r="E185">
            <v>90000</v>
          </cell>
          <cell r="F185">
            <v>108000</v>
          </cell>
          <cell r="H185">
            <v>90000</v>
          </cell>
          <cell r="I185">
            <v>30000</v>
          </cell>
          <cell r="J185">
            <v>96000</v>
          </cell>
          <cell r="K185">
            <v>30000</v>
          </cell>
          <cell r="L185">
            <v>30000</v>
          </cell>
        </row>
        <row r="186">
          <cell r="B186" t="str">
            <v>Củ cải</v>
          </cell>
          <cell r="C186" t="str">
            <v>kg</v>
          </cell>
          <cell r="D186">
            <v>5</v>
          </cell>
          <cell r="E186">
            <v>30000</v>
          </cell>
          <cell r="F186">
            <v>150000</v>
          </cell>
          <cell r="H186">
            <v>30000</v>
          </cell>
          <cell r="I186">
            <v>50000</v>
          </cell>
          <cell r="J186">
            <v>40000</v>
          </cell>
          <cell r="K186">
            <v>30000</v>
          </cell>
          <cell r="L186">
            <v>30000</v>
          </cell>
        </row>
        <row r="187">
          <cell r="B187" t="str">
            <v>Củ cải đỏ</v>
          </cell>
          <cell r="C187" t="str">
            <v>kg</v>
          </cell>
          <cell r="D187">
            <v>2.2999999999999998</v>
          </cell>
          <cell r="E187">
            <v>50000</v>
          </cell>
          <cell r="F187">
            <v>114999.99999999999</v>
          </cell>
          <cell r="H187">
            <v>50000</v>
          </cell>
          <cell r="I187">
            <v>50000</v>
          </cell>
          <cell r="J187">
            <v>40000</v>
          </cell>
          <cell r="K187">
            <v>40000</v>
          </cell>
          <cell r="L187">
            <v>40000</v>
          </cell>
        </row>
        <row r="188">
          <cell r="B188" t="str">
            <v>Củ dền</v>
          </cell>
          <cell r="C188" t="str">
            <v>kg</v>
          </cell>
          <cell r="D188">
            <v>2</v>
          </cell>
          <cell r="E188">
            <v>50000</v>
          </cell>
          <cell r="F188">
            <v>100000</v>
          </cell>
          <cell r="H188">
            <v>50000</v>
          </cell>
          <cell r="I188">
            <v>40000</v>
          </cell>
          <cell r="J188">
            <v>40000</v>
          </cell>
          <cell r="K188">
            <v>40000</v>
          </cell>
          <cell r="L188">
            <v>40000</v>
          </cell>
        </row>
        <row r="189">
          <cell r="B189" t="str">
            <v>Củ hạ đen</v>
          </cell>
          <cell r="C189" t="str">
            <v>kg</v>
          </cell>
          <cell r="D189">
            <v>1.1499999999999999</v>
          </cell>
          <cell r="E189">
            <v>150000</v>
          </cell>
          <cell r="F189">
            <v>172500</v>
          </cell>
          <cell r="H189">
            <v>150000</v>
          </cell>
          <cell r="I189">
            <v>30000</v>
          </cell>
          <cell r="J189">
            <v>120000</v>
          </cell>
          <cell r="K189">
            <v>30000</v>
          </cell>
          <cell r="L189">
            <v>30000</v>
          </cell>
        </row>
        <row r="190">
          <cell r="B190" t="str">
            <v>Cua biển</v>
          </cell>
          <cell r="C190" t="str">
            <v>kg</v>
          </cell>
          <cell r="D190">
            <v>5</v>
          </cell>
          <cell r="E190">
            <v>450000</v>
          </cell>
          <cell r="F190">
            <v>2250000</v>
          </cell>
          <cell r="H190">
            <v>450000</v>
          </cell>
          <cell r="I190">
            <v>350000</v>
          </cell>
          <cell r="J190">
            <v>336000</v>
          </cell>
          <cell r="K190">
            <v>336000</v>
          </cell>
          <cell r="L190">
            <v>336000</v>
          </cell>
        </row>
        <row r="191">
          <cell r="B191" t="str">
            <v>Đá bào</v>
          </cell>
          <cell r="C191" t="str">
            <v xml:space="preserve">bịch </v>
          </cell>
          <cell r="D191">
            <v>5</v>
          </cell>
          <cell r="E191">
            <v>15000</v>
          </cell>
          <cell r="F191">
            <v>75000</v>
          </cell>
          <cell r="H191">
            <v>15000</v>
          </cell>
          <cell r="I191">
            <v>18000</v>
          </cell>
          <cell r="J191">
            <v>36000</v>
          </cell>
          <cell r="K191">
            <v>15000</v>
          </cell>
          <cell r="L191">
            <v>15000</v>
          </cell>
        </row>
        <row r="192">
          <cell r="B192" t="str">
            <v>Đá viên</v>
          </cell>
          <cell r="C192" t="str">
            <v xml:space="preserve">bịch </v>
          </cell>
          <cell r="D192">
            <v>5</v>
          </cell>
          <cell r="E192">
            <v>10000</v>
          </cell>
          <cell r="F192">
            <v>50000</v>
          </cell>
          <cell r="H192">
            <v>10000</v>
          </cell>
          <cell r="I192">
            <v>18000</v>
          </cell>
          <cell r="J192">
            <v>36000</v>
          </cell>
          <cell r="K192">
            <v>10000</v>
          </cell>
          <cell r="L192">
            <v>10000</v>
          </cell>
        </row>
        <row r="193">
          <cell r="B193" t="str">
            <v>Dăm bông</v>
          </cell>
          <cell r="C193" t="str">
            <v>Kg</v>
          </cell>
          <cell r="D193">
            <v>3.91</v>
          </cell>
          <cell r="E193">
            <v>250000</v>
          </cell>
          <cell r="F193">
            <v>977500</v>
          </cell>
          <cell r="H193">
            <v>250000</v>
          </cell>
          <cell r="I193">
            <v>100000</v>
          </cell>
          <cell r="J193">
            <v>320000</v>
          </cell>
          <cell r="K193">
            <v>100000</v>
          </cell>
          <cell r="L193">
            <v>100000</v>
          </cell>
        </row>
        <row r="194">
          <cell r="B194" t="str">
            <v>Dấm trắng</v>
          </cell>
          <cell r="C194" t="str">
            <v>chai</v>
          </cell>
          <cell r="D194">
            <v>4.3010000000000002</v>
          </cell>
          <cell r="E194">
            <v>19000</v>
          </cell>
          <cell r="F194">
            <v>81719</v>
          </cell>
          <cell r="H194">
            <v>19000</v>
          </cell>
          <cell r="I194">
            <v>20000</v>
          </cell>
          <cell r="J194">
            <v>96000</v>
          </cell>
          <cell r="K194">
            <v>19000</v>
          </cell>
          <cell r="L194">
            <v>19000</v>
          </cell>
        </row>
        <row r="195">
          <cell r="B195" t="str">
            <v>Danh bạ điện thoại các dịch vụ</v>
          </cell>
          <cell r="C195" t="str">
            <v xml:space="preserve">quyển </v>
          </cell>
          <cell r="D195">
            <v>1</v>
          </cell>
          <cell r="E195">
            <v>250000</v>
          </cell>
          <cell r="F195">
            <v>250000</v>
          </cell>
          <cell r="H195">
            <v>250000</v>
          </cell>
          <cell r="I195">
            <v>30000</v>
          </cell>
          <cell r="J195">
            <v>200000</v>
          </cell>
          <cell r="K195">
            <v>30000</v>
          </cell>
          <cell r="L195">
            <v>30000</v>
          </cell>
        </row>
        <row r="196">
          <cell r="B196" t="str">
            <v>Đánh giá năng lực đầu vào A2</v>
          </cell>
          <cell r="C196" t="str">
            <v>bài</v>
          </cell>
          <cell r="D196">
            <v>50</v>
          </cell>
          <cell r="E196">
            <v>0</v>
          </cell>
          <cell r="F196">
            <v>0</v>
          </cell>
          <cell r="G196" t="str">
            <v>x</v>
          </cell>
          <cell r="H196">
            <v>0</v>
          </cell>
          <cell r="I196">
            <v>200000</v>
          </cell>
          <cell r="J196">
            <v>0</v>
          </cell>
          <cell r="K196">
            <v>0</v>
          </cell>
        </row>
        <row r="197">
          <cell r="B197" t="str">
            <v>Danh mục đồ uống</v>
          </cell>
          <cell r="C197" t="str">
            <v xml:space="preserve">quyển </v>
          </cell>
          <cell r="D197">
            <v>1</v>
          </cell>
          <cell r="E197">
            <v>150000</v>
          </cell>
          <cell r="F197">
            <v>150000</v>
          </cell>
          <cell r="H197">
            <v>150000</v>
          </cell>
          <cell r="I197">
            <v>30000</v>
          </cell>
          <cell r="J197">
            <v>50000</v>
          </cell>
          <cell r="K197">
            <v>30000</v>
          </cell>
          <cell r="L197">
            <v>30000</v>
          </cell>
        </row>
        <row r="198">
          <cell r="B198" t="str">
            <v>Danh sách các đơn vị cung cấp hàng hóa</v>
          </cell>
          <cell r="C198" t="str">
            <v xml:space="preserve">quyển </v>
          </cell>
          <cell r="D198">
            <v>1</v>
          </cell>
          <cell r="E198">
            <v>150000</v>
          </cell>
          <cell r="F198">
            <v>150000</v>
          </cell>
          <cell r="H198">
            <v>150000</v>
          </cell>
          <cell r="I198">
            <v>30000</v>
          </cell>
          <cell r="J198">
            <v>0</v>
          </cell>
          <cell r="K198">
            <v>0</v>
          </cell>
          <cell r="L198">
            <v>30000</v>
          </cell>
        </row>
        <row r="199">
          <cell r="B199" t="str">
            <v>Danh sách các loại hàng hóa</v>
          </cell>
          <cell r="C199" t="str">
            <v xml:space="preserve">quyển </v>
          </cell>
          <cell r="D199">
            <v>1</v>
          </cell>
          <cell r="E199">
            <v>150000</v>
          </cell>
          <cell r="F199">
            <v>150000</v>
          </cell>
          <cell r="H199">
            <v>150000</v>
          </cell>
          <cell r="I199">
            <v>30000</v>
          </cell>
          <cell r="J199">
            <v>0</v>
          </cell>
          <cell r="K199">
            <v>0</v>
          </cell>
          <cell r="L199">
            <v>30000</v>
          </cell>
        </row>
        <row r="200">
          <cell r="B200" t="str">
            <v>Danh sách các loại sản phẩm, dịch vụ</v>
          </cell>
          <cell r="C200" t="str">
            <v xml:space="preserve">quyển </v>
          </cell>
          <cell r="D200">
            <v>1</v>
          </cell>
          <cell r="E200">
            <v>150000</v>
          </cell>
          <cell r="F200">
            <v>150000</v>
          </cell>
          <cell r="H200">
            <v>150000</v>
          </cell>
          <cell r="I200">
            <v>30000</v>
          </cell>
          <cell r="J200">
            <v>0</v>
          </cell>
          <cell r="K200">
            <v>0</v>
          </cell>
          <cell r="L200">
            <v>30000</v>
          </cell>
        </row>
        <row r="201">
          <cell r="B201" t="str">
            <v>Danh sách khách đến</v>
          </cell>
          <cell r="C201" t="str">
            <v xml:space="preserve">quyển </v>
          </cell>
          <cell r="D201">
            <v>1</v>
          </cell>
          <cell r="E201">
            <v>150000</v>
          </cell>
          <cell r="F201">
            <v>150000</v>
          </cell>
          <cell r="H201">
            <v>150000</v>
          </cell>
          <cell r="I201">
            <v>30000</v>
          </cell>
          <cell r="J201">
            <v>0</v>
          </cell>
          <cell r="K201">
            <v>0</v>
          </cell>
          <cell r="L201">
            <v>30000</v>
          </cell>
        </row>
        <row r="202">
          <cell r="B202" t="str">
            <v>Danh sách khách đi</v>
          </cell>
          <cell r="C202" t="str">
            <v xml:space="preserve">quyển </v>
          </cell>
          <cell r="D202">
            <v>1</v>
          </cell>
          <cell r="E202">
            <v>150000</v>
          </cell>
          <cell r="F202">
            <v>150000</v>
          </cell>
          <cell r="H202">
            <v>150000</v>
          </cell>
          <cell r="I202">
            <v>30000</v>
          </cell>
          <cell r="J202">
            <v>0</v>
          </cell>
          <cell r="K202">
            <v>0</v>
          </cell>
          <cell r="L202">
            <v>30000</v>
          </cell>
        </row>
        <row r="203">
          <cell r="B203" t="str">
            <v>Danh sách kiểm tra</v>
          </cell>
          <cell r="C203" t="str">
            <v xml:space="preserve">quyển </v>
          </cell>
          <cell r="D203">
            <v>10</v>
          </cell>
          <cell r="E203">
            <v>150000</v>
          </cell>
          <cell r="F203">
            <v>1500000</v>
          </cell>
          <cell r="H203">
            <v>150000</v>
          </cell>
          <cell r="I203">
            <v>30000</v>
          </cell>
          <cell r="J203">
            <v>0</v>
          </cell>
          <cell r="K203">
            <v>0</v>
          </cell>
          <cell r="L203">
            <v>30000</v>
          </cell>
        </row>
        <row r="204">
          <cell r="B204" t="str">
            <v>Dập ghim</v>
          </cell>
          <cell r="C204" t="str">
            <v xml:space="preserve">cái </v>
          </cell>
          <cell r="D204">
            <v>3.76</v>
          </cell>
          <cell r="E204">
            <v>15000</v>
          </cell>
          <cell r="F204">
            <v>56400</v>
          </cell>
          <cell r="H204">
            <v>15000</v>
          </cell>
          <cell r="I204">
            <v>20000</v>
          </cell>
          <cell r="J204">
            <v>0</v>
          </cell>
          <cell r="K204">
            <v>0</v>
          </cell>
          <cell r="L204">
            <v>20000</v>
          </cell>
        </row>
        <row r="205">
          <cell r="B205" t="str">
            <v>Dầu ăn</v>
          </cell>
          <cell r="C205" t="str">
            <v>lít</v>
          </cell>
          <cell r="D205">
            <v>10</v>
          </cell>
          <cell r="E205">
            <v>55000</v>
          </cell>
          <cell r="F205">
            <v>550000</v>
          </cell>
          <cell r="H205">
            <v>55000</v>
          </cell>
          <cell r="I205">
            <v>45000</v>
          </cell>
          <cell r="J205">
            <v>28000</v>
          </cell>
          <cell r="K205">
            <v>28000</v>
          </cell>
          <cell r="L205">
            <v>28000</v>
          </cell>
        </row>
        <row r="206">
          <cell r="B206" t="str">
            <v>Đậu bắp</v>
          </cell>
          <cell r="C206" t="str">
            <v>Kg</v>
          </cell>
          <cell r="D206">
            <v>1.1499999999999999</v>
          </cell>
          <cell r="E206">
            <v>50000</v>
          </cell>
          <cell r="F206">
            <v>57499.999999999993</v>
          </cell>
          <cell r="H206">
            <v>50000</v>
          </cell>
          <cell r="I206">
            <v>25000</v>
          </cell>
          <cell r="J206">
            <v>40000</v>
          </cell>
          <cell r="K206">
            <v>25000</v>
          </cell>
          <cell r="L206">
            <v>25000</v>
          </cell>
        </row>
        <row r="207">
          <cell r="B207" t="str">
            <v>Đậu cove</v>
          </cell>
          <cell r="C207" t="str">
            <v>Kg</v>
          </cell>
          <cell r="D207">
            <v>1.1499999999999999</v>
          </cell>
          <cell r="E207">
            <v>50000</v>
          </cell>
          <cell r="F207">
            <v>57499.999999999993</v>
          </cell>
          <cell r="H207">
            <v>50000</v>
          </cell>
          <cell r="I207">
            <v>60000</v>
          </cell>
          <cell r="J207">
            <v>40000</v>
          </cell>
          <cell r="K207">
            <v>40000</v>
          </cell>
          <cell r="L207">
            <v>40000</v>
          </cell>
        </row>
        <row r="208">
          <cell r="B208" t="str">
            <v xml:space="preserve">Dầu điều </v>
          </cell>
          <cell r="C208" t="str">
            <v>lít</v>
          </cell>
          <cell r="D208">
            <v>0.46</v>
          </cell>
          <cell r="E208">
            <v>185000</v>
          </cell>
          <cell r="F208">
            <v>85100</v>
          </cell>
          <cell r="H208">
            <v>185000</v>
          </cell>
          <cell r="I208">
            <v>180000</v>
          </cell>
          <cell r="J208">
            <v>148000</v>
          </cell>
          <cell r="K208">
            <v>148000</v>
          </cell>
          <cell r="L208">
            <v>148000</v>
          </cell>
        </row>
        <row r="209">
          <cell r="B209" t="str">
            <v>Đậu đũa</v>
          </cell>
          <cell r="C209" t="str">
            <v>Kg</v>
          </cell>
          <cell r="D209">
            <v>0.3</v>
          </cell>
          <cell r="E209">
            <v>50000</v>
          </cell>
          <cell r="F209">
            <v>15000</v>
          </cell>
          <cell r="H209">
            <v>50000</v>
          </cell>
          <cell r="I209">
            <v>25000</v>
          </cell>
          <cell r="J209">
            <v>40000</v>
          </cell>
          <cell r="K209">
            <v>25000</v>
          </cell>
          <cell r="L209">
            <v>25000</v>
          </cell>
        </row>
        <row r="210">
          <cell r="B210" t="str">
            <v>Dầu gội</v>
          </cell>
          <cell r="C210" t="str">
            <v>gói</v>
          </cell>
          <cell r="D210">
            <v>5</v>
          </cell>
          <cell r="E210">
            <v>2000</v>
          </cell>
          <cell r="F210">
            <v>10000</v>
          </cell>
          <cell r="H210">
            <v>2000</v>
          </cell>
          <cell r="I210">
            <v>2000</v>
          </cell>
          <cell r="J210">
            <v>12000</v>
          </cell>
          <cell r="K210">
            <v>2000</v>
          </cell>
          <cell r="L210">
            <v>2000</v>
          </cell>
        </row>
        <row r="211">
          <cell r="B211" t="str">
            <v>Đậu Hà Lan</v>
          </cell>
          <cell r="C211" t="str">
            <v>kg</v>
          </cell>
          <cell r="D211">
            <v>6.9</v>
          </cell>
          <cell r="E211">
            <v>55000</v>
          </cell>
          <cell r="F211">
            <v>379500</v>
          </cell>
          <cell r="H211">
            <v>55000</v>
          </cell>
          <cell r="I211">
            <v>60000</v>
          </cell>
          <cell r="J211">
            <v>44000</v>
          </cell>
          <cell r="K211">
            <v>44000</v>
          </cell>
          <cell r="L211">
            <v>44000</v>
          </cell>
        </row>
        <row r="212">
          <cell r="B212" t="str">
            <v>Đậu hũ</v>
          </cell>
          <cell r="C212" t="str">
            <v>kg</v>
          </cell>
          <cell r="D212">
            <v>1.1499999999999999</v>
          </cell>
          <cell r="E212">
            <v>45000</v>
          </cell>
          <cell r="F212">
            <v>51749.999999999993</v>
          </cell>
          <cell r="H212">
            <v>45000</v>
          </cell>
          <cell r="I212">
            <v>50000</v>
          </cell>
          <cell r="J212">
            <v>124000</v>
          </cell>
          <cell r="K212">
            <v>45000</v>
          </cell>
          <cell r="L212">
            <v>45000</v>
          </cell>
        </row>
        <row r="213">
          <cell r="B213" t="str">
            <v>Đậu nành</v>
          </cell>
          <cell r="C213" t="str">
            <v>kg</v>
          </cell>
          <cell r="D213">
            <v>1.1499999999999999</v>
          </cell>
          <cell r="E213">
            <v>60000</v>
          </cell>
          <cell r="F213">
            <v>69000</v>
          </cell>
          <cell r="H213">
            <v>60000</v>
          </cell>
          <cell r="I213">
            <v>50000</v>
          </cell>
          <cell r="J213">
            <v>100000</v>
          </cell>
          <cell r="K213">
            <v>50000</v>
          </cell>
          <cell r="L213">
            <v>50000</v>
          </cell>
        </row>
        <row r="214">
          <cell r="B214" t="str">
            <v xml:space="preserve">Dầu Oliu </v>
          </cell>
          <cell r="C214" t="str">
            <v xml:space="preserve">lít </v>
          </cell>
          <cell r="D214">
            <v>3</v>
          </cell>
          <cell r="E214">
            <v>250000</v>
          </cell>
          <cell r="F214">
            <v>750000</v>
          </cell>
          <cell r="H214">
            <v>250000</v>
          </cell>
          <cell r="I214">
            <v>220000</v>
          </cell>
          <cell r="J214">
            <v>200000</v>
          </cell>
          <cell r="K214">
            <v>200000</v>
          </cell>
          <cell r="L214">
            <v>200000</v>
          </cell>
        </row>
        <row r="215">
          <cell r="B215" t="str">
            <v>Đậu phộng</v>
          </cell>
          <cell r="C215" t="str">
            <v>gói</v>
          </cell>
          <cell r="D215">
            <v>10</v>
          </cell>
          <cell r="E215">
            <v>25000</v>
          </cell>
          <cell r="F215">
            <v>250000</v>
          </cell>
          <cell r="H215">
            <v>25000</v>
          </cell>
          <cell r="I215">
            <v>10000</v>
          </cell>
          <cell r="J215">
            <v>20000</v>
          </cell>
          <cell r="K215">
            <v>10000</v>
          </cell>
          <cell r="L215">
            <v>10000</v>
          </cell>
        </row>
        <row r="216">
          <cell r="B216" t="str">
            <v>Đậu que</v>
          </cell>
          <cell r="C216" t="str">
            <v>kg</v>
          </cell>
          <cell r="D216">
            <v>0.5</v>
          </cell>
          <cell r="E216">
            <v>50000</v>
          </cell>
          <cell r="F216">
            <v>25000</v>
          </cell>
          <cell r="H216">
            <v>50000</v>
          </cell>
          <cell r="I216">
            <v>30000</v>
          </cell>
          <cell r="J216">
            <v>40000</v>
          </cell>
          <cell r="K216">
            <v>30000</v>
          </cell>
          <cell r="L216">
            <v>30000</v>
          </cell>
        </row>
        <row r="217">
          <cell r="B217" t="str">
            <v>Dầu tắm</v>
          </cell>
          <cell r="C217" t="str">
            <v>chai</v>
          </cell>
          <cell r="D217">
            <v>5</v>
          </cell>
          <cell r="E217">
            <v>145000</v>
          </cell>
          <cell r="F217">
            <v>725000</v>
          </cell>
          <cell r="H217">
            <v>145000</v>
          </cell>
          <cell r="I217">
            <v>150000</v>
          </cell>
          <cell r="J217">
            <v>116000</v>
          </cell>
          <cell r="K217">
            <v>116000</v>
          </cell>
          <cell r="L217">
            <v>116000</v>
          </cell>
        </row>
        <row r="218">
          <cell r="B218" t="str">
            <v>Dầu gội</v>
          </cell>
          <cell r="C218" t="str">
            <v>chai</v>
          </cell>
          <cell r="D218">
            <v>5</v>
          </cell>
          <cell r="E218">
            <v>145000</v>
          </cell>
          <cell r="F218">
            <v>725000</v>
          </cell>
          <cell r="H218">
            <v>2000</v>
          </cell>
          <cell r="I218">
            <v>2000</v>
          </cell>
          <cell r="J218">
            <v>12000</v>
          </cell>
          <cell r="K218">
            <v>2000</v>
          </cell>
          <cell r="L218">
            <v>2000</v>
          </cell>
        </row>
        <row r="219">
          <cell r="B219" t="str">
            <v>Đậu xanh</v>
          </cell>
          <cell r="C219" t="str">
            <v>kg</v>
          </cell>
          <cell r="D219">
            <v>0.46</v>
          </cell>
          <cell r="E219">
            <v>65000</v>
          </cell>
          <cell r="F219">
            <v>29900</v>
          </cell>
          <cell r="H219">
            <v>65000</v>
          </cell>
          <cell r="I219">
            <v>25000</v>
          </cell>
          <cell r="J219">
            <v>52000</v>
          </cell>
          <cell r="K219">
            <v>25000</v>
          </cell>
          <cell r="L219">
            <v>25000</v>
          </cell>
        </row>
        <row r="220">
          <cell r="B220" t="str">
            <v>Đèn cồn</v>
          </cell>
          <cell r="C220" t="str">
            <v>cái</v>
          </cell>
          <cell r="D220">
            <v>5</v>
          </cell>
          <cell r="E220">
            <v>55000</v>
          </cell>
          <cell r="F220">
            <v>275000</v>
          </cell>
          <cell r="H220">
            <v>55000</v>
          </cell>
          <cell r="I220">
            <v>120000</v>
          </cell>
          <cell r="J220">
            <v>211200</v>
          </cell>
          <cell r="K220">
            <v>55000</v>
          </cell>
          <cell r="L220">
            <v>55000</v>
          </cell>
        </row>
        <row r="221">
          <cell r="B221" t="str">
            <v>Diet coke</v>
          </cell>
          <cell r="C221" t="str">
            <v xml:space="preserve">Lon </v>
          </cell>
          <cell r="D221">
            <v>6</v>
          </cell>
          <cell r="E221">
            <v>5000</v>
          </cell>
          <cell r="F221">
            <v>30000</v>
          </cell>
          <cell r="H221">
            <v>5000</v>
          </cell>
          <cell r="I221">
            <v>10000</v>
          </cell>
          <cell r="J221">
            <v>4000</v>
          </cell>
          <cell r="K221">
            <v>4000</v>
          </cell>
          <cell r="L221">
            <v>4000</v>
          </cell>
        </row>
        <row r="222">
          <cell r="B222" t="str">
            <v>Đinh hương</v>
          </cell>
          <cell r="C222" t="str">
            <v>kg</v>
          </cell>
          <cell r="D222">
            <v>1</v>
          </cell>
          <cell r="E222">
            <v>500000</v>
          </cell>
          <cell r="F222">
            <v>500000</v>
          </cell>
          <cell r="H222">
            <v>500000</v>
          </cell>
          <cell r="I222">
            <v>750000</v>
          </cell>
          <cell r="J222">
            <v>192000</v>
          </cell>
          <cell r="K222">
            <v>192000</v>
          </cell>
          <cell r="L222">
            <v>192000</v>
          </cell>
        </row>
        <row r="223">
          <cell r="B223" t="str">
            <v>Đơn đặt hàng</v>
          </cell>
          <cell r="C223" t="str">
            <v xml:space="preserve">quyển </v>
          </cell>
          <cell r="D223">
            <v>2</v>
          </cell>
          <cell r="E223">
            <v>50000</v>
          </cell>
          <cell r="F223">
            <v>100000</v>
          </cell>
          <cell r="H223">
            <v>50000</v>
          </cell>
          <cell r="I223">
            <v>30000</v>
          </cell>
          <cell r="J223">
            <v>0</v>
          </cell>
          <cell r="K223">
            <v>0</v>
          </cell>
          <cell r="L223">
            <v>30000</v>
          </cell>
        </row>
        <row r="224">
          <cell r="B224" t="str">
            <v>Đồng phục nam (quần, áo sơ mi trắng, áo gi lê)</v>
          </cell>
          <cell r="C224" t="str">
            <v>bộ</v>
          </cell>
          <cell r="D224">
            <v>1</v>
          </cell>
          <cell r="E224">
            <v>1200000</v>
          </cell>
          <cell r="F224">
            <v>1200000</v>
          </cell>
          <cell r="H224">
            <v>1200000</v>
          </cell>
          <cell r="I224">
            <v>1000000</v>
          </cell>
          <cell r="J224">
            <v>960000</v>
          </cell>
          <cell r="K224">
            <v>960000</v>
          </cell>
          <cell r="L224">
            <v>960000</v>
          </cell>
        </row>
        <row r="225">
          <cell r="B225" t="str">
            <v>Đồng phục nữ (đầm, áo sơ mi trắng, áo gi lê)</v>
          </cell>
          <cell r="C225" t="str">
            <v>bộ</v>
          </cell>
          <cell r="D225">
            <v>1</v>
          </cell>
          <cell r="E225">
            <v>1200000</v>
          </cell>
          <cell r="F225">
            <v>1200000</v>
          </cell>
          <cell r="H225">
            <v>1200000</v>
          </cell>
          <cell r="I225">
            <v>1000000</v>
          </cell>
          <cell r="J225">
            <v>960000</v>
          </cell>
          <cell r="K225">
            <v>960000</v>
          </cell>
          <cell r="L225">
            <v>960000</v>
          </cell>
        </row>
        <row r="226">
          <cell r="B226" t="str">
            <v>Đu đủ</v>
          </cell>
          <cell r="C226" t="str">
            <v>kg</v>
          </cell>
          <cell r="D226">
            <v>4.5999999999999996</v>
          </cell>
          <cell r="E226">
            <v>30000</v>
          </cell>
          <cell r="F226">
            <v>138000</v>
          </cell>
          <cell r="H226">
            <v>30000</v>
          </cell>
          <cell r="I226">
            <v>40000</v>
          </cell>
          <cell r="J226">
            <v>36000</v>
          </cell>
          <cell r="K226">
            <v>30000</v>
          </cell>
          <cell r="L226">
            <v>30000</v>
          </cell>
        </row>
        <row r="227">
          <cell r="B227" t="str">
            <v>Dứa</v>
          </cell>
          <cell r="C227" t="str">
            <v>kg</v>
          </cell>
          <cell r="D227">
            <v>5.45</v>
          </cell>
          <cell r="E227">
            <v>30000</v>
          </cell>
          <cell r="F227">
            <v>163500</v>
          </cell>
          <cell r="H227">
            <v>30000</v>
          </cell>
          <cell r="I227">
            <v>60000</v>
          </cell>
          <cell r="J227">
            <v>40000</v>
          </cell>
          <cell r="K227">
            <v>30000</v>
          </cell>
          <cell r="L227">
            <v>30000</v>
          </cell>
        </row>
        <row r="228">
          <cell r="B228" t="str">
            <v>Dưa cải muối</v>
          </cell>
          <cell r="C228" t="str">
            <v>kg</v>
          </cell>
          <cell r="D228">
            <v>1.2</v>
          </cell>
          <cell r="E228">
            <v>25000</v>
          </cell>
          <cell r="F228">
            <v>30000</v>
          </cell>
          <cell r="H228">
            <v>25000</v>
          </cell>
          <cell r="I228">
            <v>60000</v>
          </cell>
          <cell r="J228">
            <v>52000</v>
          </cell>
          <cell r="K228">
            <v>25000</v>
          </cell>
          <cell r="L228">
            <v>25000</v>
          </cell>
        </row>
        <row r="229">
          <cell r="B229" t="str">
            <v>Dưa chua</v>
          </cell>
          <cell r="C229" t="str">
            <v>kg</v>
          </cell>
          <cell r="D229">
            <v>0.5</v>
          </cell>
          <cell r="E229">
            <v>30000</v>
          </cell>
          <cell r="F229">
            <v>15000</v>
          </cell>
          <cell r="H229">
            <v>30000</v>
          </cell>
          <cell r="I229">
            <v>60000</v>
          </cell>
          <cell r="J229">
            <v>44800</v>
          </cell>
          <cell r="K229">
            <v>30000</v>
          </cell>
          <cell r="L229">
            <v>30000</v>
          </cell>
        </row>
        <row r="230">
          <cell r="B230" t="str">
            <v>Dưa chuột</v>
          </cell>
          <cell r="C230" t="str">
            <v>kg</v>
          </cell>
          <cell r="D230">
            <v>5</v>
          </cell>
          <cell r="E230">
            <v>30000</v>
          </cell>
          <cell r="F230">
            <v>150000</v>
          </cell>
          <cell r="H230">
            <v>30000</v>
          </cell>
          <cell r="I230">
            <v>25000</v>
          </cell>
          <cell r="J230">
            <v>44800</v>
          </cell>
          <cell r="K230">
            <v>25000</v>
          </cell>
          <cell r="L230">
            <v>25000</v>
          </cell>
        </row>
        <row r="231">
          <cell r="B231" t="str">
            <v>Dưa chuột muối</v>
          </cell>
          <cell r="C231" t="str">
            <v>kg</v>
          </cell>
          <cell r="D231">
            <v>4.5999999999999996</v>
          </cell>
          <cell r="E231">
            <v>54000</v>
          </cell>
          <cell r="F231">
            <v>248399.99999999997</v>
          </cell>
          <cell r="H231">
            <v>54000</v>
          </cell>
          <cell r="I231">
            <v>75000</v>
          </cell>
          <cell r="J231">
            <v>43200</v>
          </cell>
          <cell r="K231">
            <v>43200</v>
          </cell>
          <cell r="L231">
            <v>43200</v>
          </cell>
        </row>
        <row r="232">
          <cell r="B232" t="str">
            <v>Dưa gang</v>
          </cell>
          <cell r="C232" t="str">
            <v>kg</v>
          </cell>
          <cell r="D232">
            <v>1.2</v>
          </cell>
          <cell r="E232">
            <v>25000</v>
          </cell>
          <cell r="F232">
            <v>30000</v>
          </cell>
          <cell r="H232">
            <v>25000</v>
          </cell>
          <cell r="I232">
            <v>20000</v>
          </cell>
          <cell r="J232">
            <v>43200</v>
          </cell>
          <cell r="K232">
            <v>20000</v>
          </cell>
          <cell r="L232">
            <v>20000</v>
          </cell>
        </row>
        <row r="233">
          <cell r="B233" t="str">
            <v>Dưa hấu</v>
          </cell>
          <cell r="C233" t="str">
            <v>kg</v>
          </cell>
          <cell r="D233">
            <v>7.4</v>
          </cell>
          <cell r="E233">
            <v>25000</v>
          </cell>
          <cell r="F233">
            <v>185000</v>
          </cell>
          <cell r="H233">
            <v>25000</v>
          </cell>
          <cell r="I233">
            <v>20000</v>
          </cell>
          <cell r="J233">
            <v>43200</v>
          </cell>
          <cell r="K233">
            <v>20000</v>
          </cell>
          <cell r="L233">
            <v>20000</v>
          </cell>
        </row>
        <row r="234">
          <cell r="B234" t="str">
            <v xml:space="preserve">Dưa leo </v>
          </cell>
          <cell r="C234" t="str">
            <v>kg</v>
          </cell>
          <cell r="D234">
            <v>1.5</v>
          </cell>
          <cell r="E234">
            <v>25000</v>
          </cell>
          <cell r="F234">
            <v>37500</v>
          </cell>
          <cell r="H234">
            <v>25000</v>
          </cell>
          <cell r="I234">
            <v>25000</v>
          </cell>
          <cell r="J234">
            <v>43200</v>
          </cell>
          <cell r="K234">
            <v>25000</v>
          </cell>
          <cell r="L234">
            <v>25000</v>
          </cell>
        </row>
        <row r="235">
          <cell r="B235" t="str">
            <v>Dưa leo ngâm dấm</v>
          </cell>
          <cell r="C235" t="str">
            <v>kg</v>
          </cell>
          <cell r="D235">
            <v>0.5</v>
          </cell>
          <cell r="E235">
            <v>54000</v>
          </cell>
          <cell r="F235">
            <v>27000</v>
          </cell>
          <cell r="H235">
            <v>54000</v>
          </cell>
          <cell r="I235">
            <v>75000</v>
          </cell>
          <cell r="J235">
            <v>43200</v>
          </cell>
          <cell r="K235">
            <v>43200</v>
          </cell>
          <cell r="L235">
            <v>43200</v>
          </cell>
        </row>
        <row r="236">
          <cell r="B236" t="str">
            <v>Dưa lưới</v>
          </cell>
          <cell r="C236" t="str">
            <v>kg</v>
          </cell>
          <cell r="D236">
            <v>3.5</v>
          </cell>
          <cell r="E236">
            <v>75000</v>
          </cell>
          <cell r="F236">
            <v>262500</v>
          </cell>
          <cell r="H236">
            <v>75000</v>
          </cell>
          <cell r="I236">
            <v>30000</v>
          </cell>
          <cell r="J236">
            <v>96000</v>
          </cell>
          <cell r="K236">
            <v>30000</v>
          </cell>
          <cell r="L236">
            <v>30000</v>
          </cell>
        </row>
        <row r="237">
          <cell r="B237" t="str">
            <v>Dưa vàng</v>
          </cell>
          <cell r="C237" t="str">
            <v>kg</v>
          </cell>
          <cell r="D237">
            <v>0.5</v>
          </cell>
          <cell r="E237">
            <v>45000</v>
          </cell>
          <cell r="F237">
            <v>22500</v>
          </cell>
          <cell r="H237">
            <v>45000</v>
          </cell>
          <cell r="I237">
            <v>30000</v>
          </cell>
          <cell r="J237">
            <v>68000</v>
          </cell>
          <cell r="K237">
            <v>30000</v>
          </cell>
          <cell r="L237">
            <v>30000</v>
          </cell>
        </row>
        <row r="238">
          <cell r="B238" t="str">
            <v>Đùi gà</v>
          </cell>
          <cell r="C238" t="str">
            <v>kg</v>
          </cell>
          <cell r="D238">
            <v>5.8</v>
          </cell>
          <cell r="E238">
            <v>75000</v>
          </cell>
          <cell r="F238">
            <v>435000</v>
          </cell>
          <cell r="H238">
            <v>75000</v>
          </cell>
          <cell r="I238">
            <v>100000</v>
          </cell>
          <cell r="J238">
            <v>92000</v>
          </cell>
          <cell r="K238">
            <v>75000</v>
          </cell>
          <cell r="L238">
            <v>75000</v>
          </cell>
        </row>
        <row r="239">
          <cell r="B239" t="str">
            <v>Dụng cụ mở rượu</v>
          </cell>
          <cell r="C239" t="str">
            <v>cái</v>
          </cell>
          <cell r="D239">
            <v>1</v>
          </cell>
          <cell r="E239">
            <v>150000</v>
          </cell>
          <cell r="F239">
            <v>150000</v>
          </cell>
          <cell r="H239">
            <v>150000</v>
          </cell>
          <cell r="I239">
            <v>100000</v>
          </cell>
          <cell r="J239">
            <v>360000</v>
          </cell>
          <cell r="K239">
            <v>100000</v>
          </cell>
          <cell r="L239">
            <v>100000</v>
          </cell>
        </row>
        <row r="240">
          <cell r="B240" t="str">
            <v>Dung dịch I ốt</v>
          </cell>
          <cell r="C240" t="str">
            <v>lít</v>
          </cell>
          <cell r="D240">
            <v>4.5999999999999999E-2</v>
          </cell>
          <cell r="E240">
            <v>54000</v>
          </cell>
          <cell r="F240">
            <v>2484</v>
          </cell>
          <cell r="H240">
            <v>54000</v>
          </cell>
          <cell r="I240">
            <v>100000</v>
          </cell>
          <cell r="J240">
            <v>43200</v>
          </cell>
          <cell r="K240">
            <v>43200</v>
          </cell>
          <cell r="L240">
            <v>43200</v>
          </cell>
        </row>
        <row r="241">
          <cell r="B241" t="str">
            <v>Đường trắng</v>
          </cell>
          <cell r="C241" t="str">
            <v>Kg</v>
          </cell>
          <cell r="D241">
            <v>5</v>
          </cell>
          <cell r="E241">
            <v>25000</v>
          </cell>
          <cell r="F241">
            <v>125000</v>
          </cell>
          <cell r="H241">
            <v>25000</v>
          </cell>
          <cell r="I241">
            <v>25000</v>
          </cell>
          <cell r="J241">
            <v>20000</v>
          </cell>
          <cell r="K241">
            <v>20000</v>
          </cell>
          <cell r="L241">
            <v>20000</v>
          </cell>
        </row>
        <row r="242">
          <cell r="B242" t="str">
            <v>Đường nâu</v>
          </cell>
          <cell r="C242" t="str">
            <v>Kg</v>
          </cell>
          <cell r="D242">
            <v>1</v>
          </cell>
          <cell r="E242">
            <v>25000</v>
          </cell>
          <cell r="F242">
            <v>25000</v>
          </cell>
          <cell r="H242">
            <v>25000</v>
          </cell>
          <cell r="I242">
            <v>25000</v>
          </cell>
          <cell r="J242">
            <v>28000</v>
          </cell>
          <cell r="K242">
            <v>25000</v>
          </cell>
          <cell r="L242">
            <v>25000</v>
          </cell>
        </row>
        <row r="243">
          <cell r="B243" t="str">
            <v>Gà nguyên con</v>
          </cell>
          <cell r="C243" t="str">
            <v>Kg</v>
          </cell>
          <cell r="D243">
            <v>20</v>
          </cell>
          <cell r="E243">
            <v>165000</v>
          </cell>
          <cell r="F243">
            <v>3300000</v>
          </cell>
          <cell r="H243">
            <v>165000</v>
          </cell>
          <cell r="I243">
            <v>90000</v>
          </cell>
          <cell r="J243">
            <v>132000</v>
          </cell>
          <cell r="K243">
            <v>90000</v>
          </cell>
          <cell r="L243">
            <v>90000</v>
          </cell>
        </row>
        <row r="244">
          <cell r="B244" t="str">
            <v>Gà quay</v>
          </cell>
          <cell r="C244" t="str">
            <v>Kg</v>
          </cell>
          <cell r="D244">
            <v>5</v>
          </cell>
          <cell r="E244">
            <v>235000</v>
          </cell>
          <cell r="F244">
            <v>1175000</v>
          </cell>
          <cell r="H244">
            <v>235000</v>
          </cell>
          <cell r="I244">
            <v>120000</v>
          </cell>
          <cell r="J244">
            <v>188000</v>
          </cell>
          <cell r="K244">
            <v>120000</v>
          </cell>
          <cell r="L244">
            <v>120000</v>
          </cell>
        </row>
        <row r="245">
          <cell r="B245" t="str">
            <v>Gà tây</v>
          </cell>
          <cell r="C245" t="str">
            <v>Kg</v>
          </cell>
          <cell r="D245">
            <v>3.5</v>
          </cell>
          <cell r="E245">
            <v>80000</v>
          </cell>
          <cell r="F245">
            <v>280000</v>
          </cell>
          <cell r="H245">
            <v>80000</v>
          </cell>
          <cell r="I245">
            <v>140000</v>
          </cell>
          <cell r="J245">
            <v>188000</v>
          </cell>
          <cell r="K245">
            <v>80000</v>
          </cell>
          <cell r="L245">
            <v>80000</v>
          </cell>
        </row>
        <row r="246">
          <cell r="B246" t="str">
            <v>Gà tây Fi-le</v>
          </cell>
          <cell r="C246" t="str">
            <v>Kg</v>
          </cell>
          <cell r="D246">
            <v>1.2</v>
          </cell>
          <cell r="E246">
            <v>70000</v>
          </cell>
          <cell r="F246">
            <v>84000</v>
          </cell>
          <cell r="H246">
            <v>70000</v>
          </cell>
          <cell r="I246">
            <v>150000</v>
          </cell>
          <cell r="J246">
            <v>200000</v>
          </cell>
          <cell r="K246">
            <v>70000</v>
          </cell>
          <cell r="L246">
            <v>70000</v>
          </cell>
        </row>
        <row r="247">
          <cell r="B247" t="str">
            <v xml:space="preserve">Găng tay </v>
          </cell>
          <cell r="C247" t="str">
            <v>đôi</v>
          </cell>
          <cell r="D247">
            <v>5</v>
          </cell>
          <cell r="E247">
            <v>25000</v>
          </cell>
          <cell r="F247">
            <v>125000</v>
          </cell>
          <cell r="H247">
            <v>25000</v>
          </cell>
          <cell r="I247">
            <v>10000</v>
          </cell>
          <cell r="J247">
            <v>20000</v>
          </cell>
          <cell r="K247">
            <v>10000</v>
          </cell>
          <cell r="L247">
            <v>10000</v>
          </cell>
        </row>
        <row r="248">
          <cell r="B248" t="str">
            <v>Găng tay ni lông</v>
          </cell>
          <cell r="C248" t="str">
            <v>hộp</v>
          </cell>
          <cell r="D248">
            <v>1</v>
          </cell>
          <cell r="E248">
            <v>15000</v>
          </cell>
          <cell r="F248">
            <v>15000</v>
          </cell>
          <cell r="H248">
            <v>15000</v>
          </cell>
          <cell r="I248">
            <v>15000</v>
          </cell>
          <cell r="J248">
            <v>12000</v>
          </cell>
          <cell r="K248">
            <v>12000</v>
          </cell>
          <cell r="L248">
            <v>12000</v>
          </cell>
        </row>
        <row r="249">
          <cell r="B249" t="str">
            <v>Gạo</v>
          </cell>
          <cell r="C249" t="str">
            <v>Kg</v>
          </cell>
          <cell r="D249">
            <v>5</v>
          </cell>
          <cell r="E249">
            <v>26000</v>
          </cell>
          <cell r="F249">
            <v>130000</v>
          </cell>
          <cell r="H249">
            <v>26000</v>
          </cell>
          <cell r="I249">
            <v>50000</v>
          </cell>
          <cell r="J249">
            <v>20800</v>
          </cell>
          <cell r="K249">
            <v>20800</v>
          </cell>
          <cell r="L249">
            <v>20800</v>
          </cell>
        </row>
        <row r="250">
          <cell r="B250" t="str">
            <v>Gelatin</v>
          </cell>
          <cell r="C250" t="str">
            <v>Kg</v>
          </cell>
          <cell r="D250">
            <v>0.5</v>
          </cell>
          <cell r="E250">
            <v>540000</v>
          </cell>
          <cell r="F250">
            <v>270000</v>
          </cell>
          <cell r="H250">
            <v>540000</v>
          </cell>
          <cell r="I250">
            <v>400000</v>
          </cell>
          <cell r="J250">
            <v>432000</v>
          </cell>
          <cell r="K250">
            <v>400000</v>
          </cell>
          <cell r="L250">
            <v>400000</v>
          </cell>
        </row>
        <row r="251">
          <cell r="B251" t="str">
            <v>Giá đỗ</v>
          </cell>
          <cell r="C251" t="str">
            <v>Kg</v>
          </cell>
          <cell r="D251">
            <v>0.7</v>
          </cell>
          <cell r="E251">
            <v>25000</v>
          </cell>
          <cell r="F251">
            <v>17500</v>
          </cell>
          <cell r="H251">
            <v>25000</v>
          </cell>
          <cell r="I251">
            <v>25000</v>
          </cell>
          <cell r="J251">
            <v>20000</v>
          </cell>
          <cell r="K251">
            <v>20000</v>
          </cell>
          <cell r="L251">
            <v>20000</v>
          </cell>
        </row>
        <row r="252">
          <cell r="B252" t="str">
            <v>Gia vị buillion</v>
          </cell>
          <cell r="C252" t="str">
            <v>Kg</v>
          </cell>
          <cell r="D252">
            <v>0.5</v>
          </cell>
          <cell r="E252">
            <v>124000</v>
          </cell>
          <cell r="F252">
            <v>62000</v>
          </cell>
          <cell r="H252">
            <v>124000</v>
          </cell>
          <cell r="I252">
            <v>220000</v>
          </cell>
          <cell r="J252">
            <v>99200</v>
          </cell>
          <cell r="K252">
            <v>99200</v>
          </cell>
          <cell r="L252">
            <v>99200</v>
          </cell>
        </row>
        <row r="253">
          <cell r="B253" t="str">
            <v>Giấm táo</v>
          </cell>
          <cell r="C253" t="str">
            <v>lít</v>
          </cell>
          <cell r="D253">
            <v>0.6</v>
          </cell>
          <cell r="E253">
            <v>55000</v>
          </cell>
          <cell r="F253">
            <v>33000</v>
          </cell>
          <cell r="H253">
            <v>55000</v>
          </cell>
          <cell r="I253">
            <v>600000</v>
          </cell>
          <cell r="J253">
            <v>88000</v>
          </cell>
          <cell r="K253">
            <v>55000</v>
          </cell>
          <cell r="L253">
            <v>55000</v>
          </cell>
        </row>
        <row r="254">
          <cell r="B254" t="str">
            <v>Giấy A0</v>
          </cell>
          <cell r="C254" t="str">
            <v xml:space="preserve">tờ </v>
          </cell>
          <cell r="D254">
            <v>273</v>
          </cell>
          <cell r="E254">
            <v>500</v>
          </cell>
          <cell r="F254">
            <v>136500</v>
          </cell>
          <cell r="H254">
            <v>500</v>
          </cell>
          <cell r="I254">
            <v>500</v>
          </cell>
          <cell r="J254">
            <v>400</v>
          </cell>
          <cell r="K254">
            <v>400</v>
          </cell>
          <cell r="L254">
            <v>400</v>
          </cell>
        </row>
        <row r="255">
          <cell r="B255" t="str">
            <v>Giấy A4</v>
          </cell>
          <cell r="C255" t="str">
            <v>ram</v>
          </cell>
          <cell r="D255">
            <v>3</v>
          </cell>
          <cell r="E255">
            <v>85000</v>
          </cell>
          <cell r="F255">
            <v>255000</v>
          </cell>
          <cell r="H255">
            <v>85000</v>
          </cell>
          <cell r="I255">
            <v>70000</v>
          </cell>
          <cell r="J255">
            <v>80000</v>
          </cell>
          <cell r="K255">
            <v>70000</v>
          </cell>
          <cell r="L255">
            <v>70000</v>
          </cell>
        </row>
        <row r="256">
          <cell r="B256" t="str">
            <v>Giấy bạc</v>
          </cell>
          <cell r="C256" t="str">
            <v>cuộn</v>
          </cell>
          <cell r="D256">
            <v>6.9</v>
          </cell>
          <cell r="E256">
            <v>55000</v>
          </cell>
          <cell r="F256">
            <v>379500</v>
          </cell>
          <cell r="H256">
            <v>55000</v>
          </cell>
          <cell r="I256">
            <v>40000</v>
          </cell>
          <cell r="J256">
            <v>158400</v>
          </cell>
          <cell r="K256">
            <v>40000</v>
          </cell>
          <cell r="L256">
            <v>40000</v>
          </cell>
        </row>
        <row r="257">
          <cell r="B257" t="str">
            <v>Giấy bìa màu A4</v>
          </cell>
          <cell r="C257" t="str">
            <v>tờ</v>
          </cell>
          <cell r="D257">
            <v>365</v>
          </cell>
          <cell r="E257">
            <v>500</v>
          </cell>
          <cell r="F257">
            <v>182500</v>
          </cell>
          <cell r="H257">
            <v>500</v>
          </cell>
          <cell r="I257">
            <v>2000</v>
          </cell>
          <cell r="J257">
            <v>400</v>
          </cell>
          <cell r="K257">
            <v>400</v>
          </cell>
          <cell r="L257">
            <v>400</v>
          </cell>
        </row>
        <row r="258">
          <cell r="B258" t="str">
            <v>Giầy có đế chống trơn</v>
          </cell>
          <cell r="C258" t="str">
            <v>đôi</v>
          </cell>
          <cell r="D258">
            <v>2</v>
          </cell>
          <cell r="E258">
            <v>100000</v>
          </cell>
          <cell r="F258">
            <v>200000</v>
          </cell>
          <cell r="H258">
            <v>100000</v>
          </cell>
          <cell r="I258">
            <v>300000</v>
          </cell>
          <cell r="J258">
            <v>40000</v>
          </cell>
          <cell r="K258">
            <v>40000</v>
          </cell>
          <cell r="L258">
            <v>40000</v>
          </cell>
        </row>
        <row r="259">
          <cell r="B259" t="str">
            <v>Giầy đen</v>
          </cell>
          <cell r="C259" t="str">
            <v>đôi</v>
          </cell>
          <cell r="D259">
            <v>2</v>
          </cell>
          <cell r="E259">
            <v>300000</v>
          </cell>
          <cell r="F259">
            <v>600000</v>
          </cell>
          <cell r="H259">
            <v>300000</v>
          </cell>
          <cell r="I259">
            <v>500000</v>
          </cell>
          <cell r="J259">
            <v>400000</v>
          </cell>
          <cell r="K259">
            <v>300000</v>
          </cell>
          <cell r="L259">
            <v>300000</v>
          </cell>
        </row>
        <row r="260">
          <cell r="B260" t="str">
            <v>Giấy lau tay</v>
          </cell>
          <cell r="C260" t="str">
            <v>hộp</v>
          </cell>
          <cell r="D260">
            <v>4</v>
          </cell>
          <cell r="E260">
            <v>25000</v>
          </cell>
          <cell r="F260">
            <v>100000</v>
          </cell>
          <cell r="H260">
            <v>25000</v>
          </cell>
          <cell r="I260">
            <v>20000</v>
          </cell>
          <cell r="J260">
            <v>40000</v>
          </cell>
          <cell r="K260">
            <v>20000</v>
          </cell>
          <cell r="L260">
            <v>20000</v>
          </cell>
        </row>
        <row r="261">
          <cell r="B261" t="str">
            <v>Giấy than</v>
          </cell>
          <cell r="C261" t="str">
            <v>tệp</v>
          </cell>
          <cell r="D261">
            <v>1</v>
          </cell>
          <cell r="E261">
            <v>50000</v>
          </cell>
          <cell r="F261">
            <v>50000</v>
          </cell>
          <cell r="H261">
            <v>50000</v>
          </cell>
          <cell r="I261">
            <v>100000</v>
          </cell>
          <cell r="J261">
            <v>40000</v>
          </cell>
          <cell r="K261">
            <v>40000</v>
          </cell>
          <cell r="L261">
            <v>40000</v>
          </cell>
        </row>
        <row r="262">
          <cell r="B262" t="str">
            <v>Ginger Ale</v>
          </cell>
          <cell r="C262" t="str">
            <v>lít</v>
          </cell>
          <cell r="D262">
            <v>3</v>
          </cell>
          <cell r="E262">
            <v>85000</v>
          </cell>
          <cell r="F262">
            <v>255000</v>
          </cell>
          <cell r="H262">
            <v>85000</v>
          </cell>
          <cell r="I262">
            <v>35000</v>
          </cell>
          <cell r="J262">
            <v>168000</v>
          </cell>
          <cell r="K262">
            <v>35000</v>
          </cell>
          <cell r="L262">
            <v>35000</v>
          </cell>
        </row>
        <row r="263">
          <cell r="B263" t="str">
            <v>Gừng</v>
          </cell>
          <cell r="C263" t="str">
            <v>kg</v>
          </cell>
          <cell r="D263">
            <v>1.8</v>
          </cell>
          <cell r="E263">
            <v>30000</v>
          </cell>
          <cell r="F263">
            <v>54000</v>
          </cell>
          <cell r="H263">
            <v>30000</v>
          </cell>
          <cell r="I263">
            <v>50000</v>
          </cell>
          <cell r="J263">
            <v>36000</v>
          </cell>
          <cell r="K263">
            <v>30000</v>
          </cell>
          <cell r="L263">
            <v>30000</v>
          </cell>
        </row>
        <row r="264">
          <cell r="B264" t="str">
            <v>Hành củ khô</v>
          </cell>
          <cell r="C264" t="str">
            <v>kg</v>
          </cell>
          <cell r="D264">
            <v>2</v>
          </cell>
          <cell r="E264">
            <v>45000</v>
          </cell>
          <cell r="F264">
            <v>90000</v>
          </cell>
          <cell r="H264">
            <v>45000</v>
          </cell>
          <cell r="I264">
            <v>50000</v>
          </cell>
          <cell r="J264">
            <v>36000</v>
          </cell>
          <cell r="K264">
            <v>36000</v>
          </cell>
          <cell r="L264">
            <v>36000</v>
          </cell>
        </row>
        <row r="265">
          <cell r="B265" t="str">
            <v>Hành hoa</v>
          </cell>
          <cell r="C265" t="str">
            <v>kg</v>
          </cell>
          <cell r="D265">
            <v>1</v>
          </cell>
          <cell r="E265">
            <v>65000</v>
          </cell>
          <cell r="F265">
            <v>65000</v>
          </cell>
          <cell r="H265">
            <v>65000</v>
          </cell>
          <cell r="I265">
            <v>30000</v>
          </cell>
          <cell r="J265">
            <v>52000</v>
          </cell>
          <cell r="K265">
            <v>30000</v>
          </cell>
          <cell r="L265">
            <v>30000</v>
          </cell>
        </row>
        <row r="266">
          <cell r="B266" t="str">
            <v>Hạnh nhân</v>
          </cell>
          <cell r="C266" t="str">
            <v>kg</v>
          </cell>
          <cell r="D266">
            <v>1.1499999999999999</v>
          </cell>
          <cell r="E266">
            <v>450000</v>
          </cell>
          <cell r="F266">
            <v>517499.99999999994</v>
          </cell>
          <cell r="H266">
            <v>450000</v>
          </cell>
          <cell r="I266">
            <v>300000</v>
          </cell>
          <cell r="J266">
            <v>192000</v>
          </cell>
          <cell r="K266">
            <v>192000</v>
          </cell>
          <cell r="L266">
            <v>192000</v>
          </cell>
        </row>
        <row r="267">
          <cell r="B267" t="str">
            <v>Hạnh nhân/cùi dừa</v>
          </cell>
          <cell r="C267" t="str">
            <v>kg</v>
          </cell>
          <cell r="D267">
            <v>1.1499999999999999</v>
          </cell>
          <cell r="E267">
            <v>450000</v>
          </cell>
          <cell r="F267">
            <v>517499.99999999994</v>
          </cell>
          <cell r="H267">
            <v>450000</v>
          </cell>
          <cell r="I267">
            <v>300000</v>
          </cell>
          <cell r="J267">
            <v>0</v>
          </cell>
          <cell r="K267">
            <v>0</v>
          </cell>
          <cell r="L267">
            <v>300000</v>
          </cell>
        </row>
        <row r="268">
          <cell r="B268" t="str">
            <v>Hành tây</v>
          </cell>
          <cell r="C268" t="str">
            <v>kg</v>
          </cell>
          <cell r="D268">
            <v>2</v>
          </cell>
          <cell r="E268">
            <v>35000</v>
          </cell>
          <cell r="F268">
            <v>70000</v>
          </cell>
          <cell r="H268">
            <v>35000</v>
          </cell>
          <cell r="I268">
            <v>25000</v>
          </cell>
          <cell r="J268">
            <v>44000</v>
          </cell>
          <cell r="K268">
            <v>25000</v>
          </cell>
          <cell r="L268">
            <v>25000</v>
          </cell>
        </row>
        <row r="269">
          <cell r="B269" t="str">
            <v>Hạt đậu</v>
          </cell>
          <cell r="C269" t="str">
            <v>kg</v>
          </cell>
          <cell r="D269">
            <v>0.8</v>
          </cell>
          <cell r="E269">
            <v>65000</v>
          </cell>
          <cell r="F269">
            <v>52000</v>
          </cell>
          <cell r="H269">
            <v>65000</v>
          </cell>
          <cell r="I269">
            <v>60000</v>
          </cell>
          <cell r="J269">
            <v>52000</v>
          </cell>
          <cell r="K269">
            <v>52000</v>
          </cell>
          <cell r="L269">
            <v>52000</v>
          </cell>
        </row>
        <row r="270">
          <cell r="B270" t="str">
            <v xml:space="preserve">Hạt nêm </v>
          </cell>
          <cell r="C270" t="str">
            <v>kg</v>
          </cell>
          <cell r="D270">
            <v>0.5</v>
          </cell>
          <cell r="E270">
            <v>75000</v>
          </cell>
          <cell r="F270">
            <v>37500</v>
          </cell>
          <cell r="H270">
            <v>75000</v>
          </cell>
          <cell r="I270">
            <v>70000</v>
          </cell>
          <cell r="J270">
            <v>100000</v>
          </cell>
          <cell r="K270">
            <v>70000</v>
          </cell>
          <cell r="L270">
            <v>70000</v>
          </cell>
        </row>
        <row r="271">
          <cell r="B271" t="str">
            <v>Hạt nhục đậu khấu</v>
          </cell>
          <cell r="C271" t="str">
            <v>kg</v>
          </cell>
          <cell r="D271">
            <v>1</v>
          </cell>
          <cell r="E271">
            <v>800000</v>
          </cell>
          <cell r="F271">
            <v>800000</v>
          </cell>
          <cell r="H271">
            <v>800000</v>
          </cell>
          <cell r="I271">
            <v>600000</v>
          </cell>
          <cell r="J271">
            <v>132000</v>
          </cell>
          <cell r="K271">
            <v>132000</v>
          </cell>
          <cell r="L271">
            <v>132000</v>
          </cell>
        </row>
        <row r="272">
          <cell r="B272" t="str">
            <v>Hạt óc chó</v>
          </cell>
          <cell r="C272" t="str">
            <v>kg</v>
          </cell>
          <cell r="D272">
            <v>1.6</v>
          </cell>
          <cell r="E272">
            <v>220000</v>
          </cell>
          <cell r="F272">
            <v>352000</v>
          </cell>
          <cell r="H272">
            <v>220000</v>
          </cell>
          <cell r="I272">
            <v>600000</v>
          </cell>
          <cell r="J272">
            <v>360000</v>
          </cell>
          <cell r="K272">
            <v>220000</v>
          </cell>
          <cell r="L272">
            <v>220000</v>
          </cell>
        </row>
        <row r="273">
          <cell r="B273" t="str">
            <v>Hạt tiêu</v>
          </cell>
          <cell r="C273" t="str">
            <v>kg</v>
          </cell>
          <cell r="D273">
            <v>0.5</v>
          </cell>
          <cell r="E273">
            <v>170000</v>
          </cell>
          <cell r="F273">
            <v>85000</v>
          </cell>
          <cell r="H273">
            <v>170000</v>
          </cell>
          <cell r="I273">
            <v>400000</v>
          </cell>
          <cell r="J273">
            <v>280000</v>
          </cell>
          <cell r="K273">
            <v>170000</v>
          </cell>
          <cell r="L273">
            <v>170000</v>
          </cell>
        </row>
        <row r="274">
          <cell r="B274" t="str">
            <v>Hàu</v>
          </cell>
          <cell r="C274" t="str">
            <v>kg</v>
          </cell>
          <cell r="D274">
            <v>5</v>
          </cell>
          <cell r="E274">
            <v>50000</v>
          </cell>
          <cell r="F274">
            <v>250000</v>
          </cell>
          <cell r="H274">
            <v>50000</v>
          </cell>
          <cell r="I274">
            <v>45000</v>
          </cell>
          <cell r="J274">
            <v>92000</v>
          </cell>
          <cell r="K274">
            <v>45000</v>
          </cell>
          <cell r="L274">
            <v>45000</v>
          </cell>
        </row>
        <row r="275">
          <cell r="B275" t="str">
            <v>Hẹ tây</v>
          </cell>
          <cell r="C275" t="str">
            <v>kg</v>
          </cell>
          <cell r="D275">
            <v>0.5</v>
          </cell>
          <cell r="E275">
            <v>152000</v>
          </cell>
          <cell r="F275">
            <v>76000</v>
          </cell>
          <cell r="H275">
            <v>152000</v>
          </cell>
          <cell r="I275">
            <v>30000</v>
          </cell>
          <cell r="J275">
            <v>121600</v>
          </cell>
          <cell r="K275">
            <v>30000</v>
          </cell>
          <cell r="L275">
            <v>30000</v>
          </cell>
        </row>
        <row r="276">
          <cell r="B276" t="str">
            <v>Hoa atiso</v>
          </cell>
          <cell r="C276" t="str">
            <v>kg</v>
          </cell>
          <cell r="D276">
            <v>1.1499999999999999</v>
          </cell>
          <cell r="E276">
            <v>120000</v>
          </cell>
          <cell r="F276">
            <v>138000</v>
          </cell>
          <cell r="H276">
            <v>120000</v>
          </cell>
          <cell r="I276">
            <v>350000</v>
          </cell>
          <cell r="J276">
            <v>168000</v>
          </cell>
          <cell r="K276">
            <v>120000</v>
          </cell>
          <cell r="L276">
            <v>120000</v>
          </cell>
        </row>
        <row r="277">
          <cell r="B277" t="str">
            <v>Hóa chất chùi đồ gỗ</v>
          </cell>
          <cell r="C277" t="str">
            <v>lít</v>
          </cell>
          <cell r="D277">
            <v>1</v>
          </cell>
          <cell r="E277">
            <v>300000</v>
          </cell>
          <cell r="F277">
            <v>300000</v>
          </cell>
          <cell r="H277">
            <v>300000</v>
          </cell>
          <cell r="I277">
            <v>100000</v>
          </cell>
          <cell r="J277">
            <v>400000</v>
          </cell>
          <cell r="K277">
            <v>100000</v>
          </cell>
          <cell r="L277">
            <v>100000</v>
          </cell>
        </row>
        <row r="278">
          <cell r="B278" t="str">
            <v>Hóa chất chùi đồ inox</v>
          </cell>
          <cell r="C278" t="str">
            <v>lít</v>
          </cell>
          <cell r="D278">
            <v>1</v>
          </cell>
          <cell r="E278">
            <v>200000</v>
          </cell>
          <cell r="F278">
            <v>200000</v>
          </cell>
          <cell r="H278">
            <v>200000</v>
          </cell>
          <cell r="I278">
            <v>100000</v>
          </cell>
          <cell r="J278">
            <v>400000</v>
          </cell>
          <cell r="K278">
            <v>100000</v>
          </cell>
          <cell r="L278">
            <v>100000</v>
          </cell>
        </row>
        <row r="279">
          <cell r="B279" t="str">
            <v>Hóa chất khử mùi</v>
          </cell>
          <cell r="C279" t="str">
            <v>lít</v>
          </cell>
          <cell r="D279">
            <v>1</v>
          </cell>
          <cell r="E279">
            <v>200000</v>
          </cell>
          <cell r="F279">
            <v>200000</v>
          </cell>
          <cell r="H279">
            <v>200000</v>
          </cell>
          <cell r="I279">
            <v>150000</v>
          </cell>
          <cell r="J279">
            <v>400000</v>
          </cell>
          <cell r="K279">
            <v>150000</v>
          </cell>
          <cell r="L279">
            <v>150000</v>
          </cell>
        </row>
        <row r="280">
          <cell r="B280" t="str">
            <v>Hóa chất lau đồ gỗ</v>
          </cell>
          <cell r="C280" t="str">
            <v>lít</v>
          </cell>
          <cell r="D280">
            <v>1</v>
          </cell>
          <cell r="E280">
            <v>200000</v>
          </cell>
          <cell r="F280">
            <v>200000</v>
          </cell>
          <cell r="H280">
            <v>200000</v>
          </cell>
          <cell r="I280">
            <v>100000</v>
          </cell>
          <cell r="J280">
            <v>400000</v>
          </cell>
          <cell r="K280">
            <v>100000</v>
          </cell>
          <cell r="L280">
            <v>100000</v>
          </cell>
        </row>
        <row r="281">
          <cell r="B281" t="str">
            <v>Hóa chất lau gương</v>
          </cell>
          <cell r="C281" t="str">
            <v>lít</v>
          </cell>
          <cell r="D281">
            <v>1</v>
          </cell>
          <cell r="E281">
            <v>200000</v>
          </cell>
          <cell r="F281">
            <v>200000</v>
          </cell>
          <cell r="H281">
            <v>200000</v>
          </cell>
          <cell r="I281">
            <v>100000</v>
          </cell>
          <cell r="J281">
            <v>400000</v>
          </cell>
          <cell r="K281">
            <v>100000</v>
          </cell>
          <cell r="L281">
            <v>100000</v>
          </cell>
        </row>
        <row r="282">
          <cell r="B282" t="str">
            <v>Hóa chất lau gương kính</v>
          </cell>
          <cell r="C282" t="str">
            <v>lít</v>
          </cell>
          <cell r="D282">
            <v>1</v>
          </cell>
          <cell r="E282">
            <v>200000</v>
          </cell>
          <cell r="F282">
            <v>200000</v>
          </cell>
          <cell r="H282">
            <v>200000</v>
          </cell>
          <cell r="I282">
            <v>100000</v>
          </cell>
          <cell r="J282">
            <v>200000</v>
          </cell>
          <cell r="K282">
            <v>100000</v>
          </cell>
          <cell r="L282">
            <v>100000</v>
          </cell>
        </row>
        <row r="283">
          <cell r="B283" t="str">
            <v xml:space="preserve">Hóa chất lau sàn </v>
          </cell>
          <cell r="C283" t="str">
            <v>lít</v>
          </cell>
          <cell r="D283">
            <v>1</v>
          </cell>
          <cell r="E283">
            <v>60000</v>
          </cell>
          <cell r="F283">
            <v>60000</v>
          </cell>
          <cell r="H283">
            <v>60000</v>
          </cell>
          <cell r="I283">
            <v>200000</v>
          </cell>
          <cell r="J283">
            <v>200000</v>
          </cell>
          <cell r="K283">
            <v>60000</v>
          </cell>
          <cell r="L283">
            <v>60000</v>
          </cell>
        </row>
        <row r="284">
          <cell r="B284" t="str">
            <v xml:space="preserve">Hóa chất toilet </v>
          </cell>
          <cell r="C284" t="str">
            <v>lít</v>
          </cell>
          <cell r="D284">
            <v>1</v>
          </cell>
          <cell r="E284">
            <v>70000</v>
          </cell>
          <cell r="F284">
            <v>70000</v>
          </cell>
          <cell r="H284">
            <v>70000</v>
          </cell>
          <cell r="I284">
            <v>100000</v>
          </cell>
          <cell r="J284">
            <v>200000</v>
          </cell>
          <cell r="K284">
            <v>70000</v>
          </cell>
          <cell r="L284">
            <v>70000</v>
          </cell>
        </row>
        <row r="285">
          <cell r="B285" t="str">
            <v>Hóa đơn giặt là</v>
          </cell>
          <cell r="C285" t="str">
            <v>quyển</v>
          </cell>
          <cell r="D285">
            <v>2</v>
          </cell>
          <cell r="E285">
            <v>50000</v>
          </cell>
          <cell r="F285">
            <v>100000</v>
          </cell>
          <cell r="H285">
            <v>50000</v>
          </cell>
          <cell r="I285">
            <v>75000</v>
          </cell>
          <cell r="J285">
            <v>50000</v>
          </cell>
          <cell r="K285">
            <v>50000</v>
          </cell>
          <cell r="L285">
            <v>50000</v>
          </cell>
        </row>
        <row r="286">
          <cell r="B286" t="str">
            <v>Hóa đơn minibar</v>
          </cell>
          <cell r="C286" t="str">
            <v>quyển</v>
          </cell>
          <cell r="D286">
            <v>2</v>
          </cell>
          <cell r="E286">
            <v>50000</v>
          </cell>
          <cell r="F286">
            <v>100000</v>
          </cell>
          <cell r="H286">
            <v>50000</v>
          </cell>
          <cell r="I286">
            <v>75000</v>
          </cell>
          <cell r="J286">
            <v>50000</v>
          </cell>
          <cell r="K286">
            <v>50000</v>
          </cell>
          <cell r="L286">
            <v>50000</v>
          </cell>
        </row>
        <row r="287">
          <cell r="B287" t="str">
            <v>Hóa đơn mua hàng</v>
          </cell>
          <cell r="C287" t="str">
            <v>quyển</v>
          </cell>
          <cell r="D287">
            <v>2</v>
          </cell>
          <cell r="E287">
            <v>50000</v>
          </cell>
          <cell r="F287">
            <v>100000</v>
          </cell>
          <cell r="H287">
            <v>50000</v>
          </cell>
          <cell r="I287">
            <v>75000</v>
          </cell>
          <cell r="J287">
            <v>50000</v>
          </cell>
          <cell r="K287">
            <v>50000</v>
          </cell>
          <cell r="L287">
            <v>50000</v>
          </cell>
        </row>
        <row r="288">
          <cell r="B288" t="str">
            <v>Hóa đơn thanh toán dịch vụ</v>
          </cell>
          <cell r="C288" t="str">
            <v>quyển</v>
          </cell>
          <cell r="D288">
            <v>2</v>
          </cell>
          <cell r="E288">
            <v>50000</v>
          </cell>
          <cell r="F288">
            <v>100000</v>
          </cell>
          <cell r="H288">
            <v>50000</v>
          </cell>
          <cell r="I288">
            <v>75000</v>
          </cell>
          <cell r="J288">
            <v>50000</v>
          </cell>
          <cell r="K288">
            <v>50000</v>
          </cell>
          <cell r="L288">
            <v>50000</v>
          </cell>
        </row>
        <row r="289">
          <cell r="B289" t="str">
            <v>Hoa hồi thảo quả</v>
          </cell>
          <cell r="C289" t="str">
            <v>Kg</v>
          </cell>
          <cell r="D289">
            <v>0.5</v>
          </cell>
          <cell r="E289">
            <v>250000</v>
          </cell>
          <cell r="F289">
            <v>125000</v>
          </cell>
          <cell r="H289">
            <v>250000</v>
          </cell>
          <cell r="I289">
            <v>150000</v>
          </cell>
          <cell r="J289">
            <v>200000</v>
          </cell>
          <cell r="K289">
            <v>150000</v>
          </cell>
          <cell r="L289">
            <v>150000</v>
          </cell>
        </row>
        <row r="290">
          <cell r="B290" t="str">
            <v>Hoa lan tím</v>
          </cell>
          <cell r="C290" t="str">
            <v>cành</v>
          </cell>
          <cell r="D290">
            <v>10</v>
          </cell>
          <cell r="E290">
            <v>25000</v>
          </cell>
          <cell r="F290">
            <v>250000</v>
          </cell>
          <cell r="H290">
            <v>25000</v>
          </cell>
          <cell r="I290">
            <v>220000</v>
          </cell>
          <cell r="J290">
            <v>36000</v>
          </cell>
          <cell r="K290">
            <v>25000</v>
          </cell>
          <cell r="L290">
            <v>25000</v>
          </cell>
        </row>
        <row r="291">
          <cell r="B291" t="str">
            <v>Hoa lan vàng</v>
          </cell>
          <cell r="C291" t="str">
            <v>cành</v>
          </cell>
          <cell r="D291">
            <v>10</v>
          </cell>
          <cell r="E291">
            <v>25000</v>
          </cell>
          <cell r="F291">
            <v>250000</v>
          </cell>
          <cell r="H291">
            <v>25000</v>
          </cell>
          <cell r="I291">
            <v>220000</v>
          </cell>
          <cell r="J291">
            <v>36000</v>
          </cell>
          <cell r="K291">
            <v>25000</v>
          </cell>
          <cell r="L291">
            <v>25000</v>
          </cell>
        </row>
        <row r="292">
          <cell r="B292" t="str">
            <v>Hoa tươi</v>
          </cell>
          <cell r="C292" t="str">
            <v>bông</v>
          </cell>
          <cell r="D292">
            <v>100</v>
          </cell>
          <cell r="E292">
            <v>25000</v>
          </cell>
          <cell r="F292">
            <v>2500000</v>
          </cell>
          <cell r="H292">
            <v>25000</v>
          </cell>
          <cell r="I292">
            <v>20000</v>
          </cell>
          <cell r="J292">
            <v>5000</v>
          </cell>
          <cell r="K292">
            <v>5000</v>
          </cell>
          <cell r="L292">
            <v>5000</v>
          </cell>
        </row>
        <row r="293">
          <cell r="B293" t="str">
            <v>Húng quế</v>
          </cell>
          <cell r="C293" t="str">
            <v>Kg</v>
          </cell>
          <cell r="D293">
            <v>0.5</v>
          </cell>
          <cell r="E293">
            <v>95000</v>
          </cell>
          <cell r="F293">
            <v>47500</v>
          </cell>
          <cell r="H293">
            <v>95000</v>
          </cell>
          <cell r="I293">
            <v>50000</v>
          </cell>
          <cell r="J293">
            <v>30000</v>
          </cell>
          <cell r="K293">
            <v>30000</v>
          </cell>
          <cell r="L293">
            <v>30000</v>
          </cell>
        </row>
        <row r="294">
          <cell r="B294" t="str">
            <v>Húng tây</v>
          </cell>
          <cell r="C294" t="str">
            <v>Kg</v>
          </cell>
          <cell r="D294">
            <v>0.5</v>
          </cell>
          <cell r="E294">
            <v>75000</v>
          </cell>
          <cell r="F294">
            <v>37500</v>
          </cell>
          <cell r="H294">
            <v>75000</v>
          </cell>
          <cell r="I294">
            <v>100000</v>
          </cell>
          <cell r="J294">
            <v>50000</v>
          </cell>
          <cell r="K294">
            <v>50000</v>
          </cell>
          <cell r="L294">
            <v>50000</v>
          </cell>
        </row>
        <row r="295">
          <cell r="B295" t="str">
            <v>Kem Anchor</v>
          </cell>
          <cell r="C295" t="str">
            <v>lít</v>
          </cell>
          <cell r="D295">
            <v>1.1499999999999999</v>
          </cell>
          <cell r="E295">
            <v>152000</v>
          </cell>
          <cell r="F295">
            <v>174800</v>
          </cell>
          <cell r="H295">
            <v>152000</v>
          </cell>
          <cell r="I295">
            <v>180000</v>
          </cell>
          <cell r="J295">
            <v>121600</v>
          </cell>
          <cell r="K295">
            <v>121600</v>
          </cell>
          <cell r="L295">
            <v>121600</v>
          </cell>
        </row>
        <row r="296">
          <cell r="B296" t="str">
            <v>Kem đánh răng</v>
          </cell>
          <cell r="C296" t="str">
            <v>hộp</v>
          </cell>
          <cell r="D296">
            <v>1</v>
          </cell>
          <cell r="E296">
            <v>55000</v>
          </cell>
          <cell r="F296">
            <v>55000</v>
          </cell>
          <cell r="H296">
            <v>55000</v>
          </cell>
          <cell r="I296">
            <v>30000</v>
          </cell>
          <cell r="J296">
            <v>0</v>
          </cell>
          <cell r="K296">
            <v>0</v>
          </cell>
          <cell r="L296">
            <v>30000</v>
          </cell>
        </row>
        <row r="297">
          <cell r="B297" t="str">
            <v>Kem dâu</v>
          </cell>
          <cell r="C297" t="str">
            <v>hộp</v>
          </cell>
          <cell r="D297">
            <v>3</v>
          </cell>
          <cell r="E297">
            <v>75000</v>
          </cell>
          <cell r="F297">
            <v>225000</v>
          </cell>
          <cell r="H297">
            <v>75000</v>
          </cell>
          <cell r="I297">
            <v>50000</v>
          </cell>
          <cell r="J297">
            <v>121600</v>
          </cell>
          <cell r="K297">
            <v>50000</v>
          </cell>
          <cell r="L297">
            <v>50000</v>
          </cell>
        </row>
        <row r="298">
          <cell r="B298" t="str">
            <v>Kem dừa</v>
          </cell>
          <cell r="C298" t="str">
            <v>hộp</v>
          </cell>
          <cell r="D298">
            <v>3</v>
          </cell>
          <cell r="E298">
            <v>75000</v>
          </cell>
          <cell r="F298">
            <v>225000</v>
          </cell>
          <cell r="H298">
            <v>75000</v>
          </cell>
          <cell r="I298">
            <v>50000</v>
          </cell>
          <cell r="J298">
            <v>121600</v>
          </cell>
          <cell r="K298">
            <v>50000</v>
          </cell>
          <cell r="L298">
            <v>50000</v>
          </cell>
        </row>
        <row r="299">
          <cell r="B299" t="str">
            <v>Kem sầu riêng</v>
          </cell>
          <cell r="C299" t="str">
            <v>hộp</v>
          </cell>
          <cell r="D299">
            <v>3</v>
          </cell>
          <cell r="E299">
            <v>75000</v>
          </cell>
          <cell r="F299">
            <v>225000</v>
          </cell>
          <cell r="H299">
            <v>75000</v>
          </cell>
          <cell r="I299">
            <v>50000</v>
          </cell>
          <cell r="J299">
            <v>121600</v>
          </cell>
          <cell r="K299">
            <v>50000</v>
          </cell>
          <cell r="L299">
            <v>50000</v>
          </cell>
        </row>
        <row r="300">
          <cell r="B300" t="str">
            <v>Kem sô cô la</v>
          </cell>
          <cell r="C300" t="str">
            <v>hộp</v>
          </cell>
          <cell r="D300">
            <v>3</v>
          </cell>
          <cell r="E300">
            <v>75000</v>
          </cell>
          <cell r="F300">
            <v>225000</v>
          </cell>
          <cell r="H300">
            <v>75000</v>
          </cell>
          <cell r="I300">
            <v>50000</v>
          </cell>
          <cell r="J300">
            <v>121600</v>
          </cell>
          <cell r="K300">
            <v>50000</v>
          </cell>
          <cell r="L300">
            <v>50000</v>
          </cell>
        </row>
        <row r="301">
          <cell r="B301" t="str">
            <v>Kem socola</v>
          </cell>
          <cell r="C301" t="str">
            <v>hộp</v>
          </cell>
          <cell r="D301">
            <v>2</v>
          </cell>
          <cell r="E301">
            <v>75000</v>
          </cell>
          <cell r="F301">
            <v>150000</v>
          </cell>
          <cell r="H301">
            <v>75000</v>
          </cell>
          <cell r="I301" t="e">
            <v>#N/A</v>
          </cell>
          <cell r="J301">
            <v>0</v>
          </cell>
          <cell r="K301" t="e">
            <v>#N/A</v>
          </cell>
          <cell r="L301">
            <v>75000</v>
          </cell>
        </row>
        <row r="302">
          <cell r="B302" t="str">
            <v>Kem tươi</v>
          </cell>
          <cell r="C302" t="str">
            <v>hộp</v>
          </cell>
          <cell r="D302">
            <v>22</v>
          </cell>
          <cell r="E302">
            <v>152000</v>
          </cell>
          <cell r="F302">
            <v>3344000</v>
          </cell>
          <cell r="H302">
            <v>152000</v>
          </cell>
          <cell r="I302">
            <v>160000</v>
          </cell>
          <cell r="J302">
            <v>121600</v>
          </cell>
          <cell r="K302">
            <v>121600</v>
          </cell>
          <cell r="L302">
            <v>121600</v>
          </cell>
        </row>
        <row r="303">
          <cell r="B303" t="str">
            <v>Kem vani</v>
          </cell>
          <cell r="C303" t="str">
            <v>hộp</v>
          </cell>
          <cell r="D303">
            <v>3</v>
          </cell>
          <cell r="E303">
            <v>75000</v>
          </cell>
          <cell r="F303">
            <v>225000</v>
          </cell>
          <cell r="H303">
            <v>75000</v>
          </cell>
          <cell r="I303">
            <v>50000</v>
          </cell>
          <cell r="J303">
            <v>121600</v>
          </cell>
          <cell r="K303">
            <v>50000</v>
          </cell>
          <cell r="L303">
            <v>50000</v>
          </cell>
        </row>
        <row r="304">
          <cell r="B304" t="str">
            <v>Kẹo trang trí bi màu nhỏ</v>
          </cell>
          <cell r="C304" t="str">
            <v>hộp</v>
          </cell>
          <cell r="D304">
            <v>0.5</v>
          </cell>
          <cell r="E304">
            <v>75000</v>
          </cell>
          <cell r="F304">
            <v>37500</v>
          </cell>
          <cell r="H304">
            <v>75000</v>
          </cell>
          <cell r="I304">
            <v>30000</v>
          </cell>
          <cell r="J304">
            <v>108000</v>
          </cell>
          <cell r="K304">
            <v>30000</v>
          </cell>
          <cell r="L304">
            <v>30000</v>
          </cell>
        </row>
        <row r="305">
          <cell r="B305" t="str">
            <v>Kẹp 3 dây lưu hồ sơ môn học</v>
          </cell>
          <cell r="C305" t="str">
            <v>cái</v>
          </cell>
          <cell r="D305">
            <v>5</v>
          </cell>
          <cell r="E305">
            <v>52000</v>
          </cell>
          <cell r="F305">
            <v>260000</v>
          </cell>
          <cell r="H305">
            <v>52000</v>
          </cell>
          <cell r="I305">
            <v>20000</v>
          </cell>
          <cell r="J305">
            <v>41600</v>
          </cell>
          <cell r="K305">
            <v>20000</v>
          </cell>
          <cell r="L305">
            <v>20000</v>
          </cell>
        </row>
        <row r="306">
          <cell r="B306" t="str">
            <v>Khăn đánh bóng loại sợi siêu nhỏ</v>
          </cell>
          <cell r="C306" t="str">
            <v>cái</v>
          </cell>
          <cell r="D306">
            <v>20</v>
          </cell>
          <cell r="E306">
            <v>55000</v>
          </cell>
          <cell r="F306">
            <v>1100000</v>
          </cell>
          <cell r="H306">
            <v>55000</v>
          </cell>
          <cell r="I306">
            <v>10000</v>
          </cell>
          <cell r="J306">
            <v>121600</v>
          </cell>
          <cell r="K306">
            <v>10000</v>
          </cell>
          <cell r="L306">
            <v>10000</v>
          </cell>
        </row>
        <row r="307">
          <cell r="B307" t="str">
            <v>Khăn giấy</v>
          </cell>
          <cell r="C307" t="str">
            <v>hộp</v>
          </cell>
          <cell r="D307">
            <v>11.5</v>
          </cell>
          <cell r="E307">
            <v>45000</v>
          </cell>
          <cell r="F307">
            <v>517500</v>
          </cell>
          <cell r="H307">
            <v>45000</v>
          </cell>
          <cell r="I307">
            <v>15000</v>
          </cell>
          <cell r="J307">
            <v>36000</v>
          </cell>
          <cell r="K307">
            <v>15000</v>
          </cell>
          <cell r="L307">
            <v>15000</v>
          </cell>
        </row>
        <row r="308">
          <cell r="B308" t="str">
            <v>Khăn lau</v>
          </cell>
          <cell r="C308" t="str">
            <v>cái</v>
          </cell>
          <cell r="D308">
            <v>5</v>
          </cell>
          <cell r="E308">
            <v>15000</v>
          </cell>
          <cell r="F308">
            <v>75000</v>
          </cell>
          <cell r="H308">
            <v>15000</v>
          </cell>
          <cell r="I308">
            <v>10000</v>
          </cell>
          <cell r="J308">
            <v>12000</v>
          </cell>
          <cell r="K308">
            <v>10000</v>
          </cell>
          <cell r="L308">
            <v>10000</v>
          </cell>
        </row>
        <row r="309">
          <cell r="B309" t="str">
            <v>Khăn lau bảng</v>
          </cell>
          <cell r="C309" t="str">
            <v>cái</v>
          </cell>
          <cell r="D309">
            <v>5.2</v>
          </cell>
          <cell r="E309">
            <v>15000</v>
          </cell>
          <cell r="F309">
            <v>78000</v>
          </cell>
          <cell r="H309">
            <v>15000</v>
          </cell>
          <cell r="I309">
            <v>10000</v>
          </cell>
          <cell r="J309">
            <v>12000</v>
          </cell>
          <cell r="K309">
            <v>10000</v>
          </cell>
          <cell r="L309">
            <v>10000</v>
          </cell>
        </row>
        <row r="310">
          <cell r="B310" t="str">
            <v>Khăn lau chùi công dụng cụ</v>
          </cell>
          <cell r="C310" t="str">
            <v>cái</v>
          </cell>
          <cell r="D310">
            <v>20</v>
          </cell>
          <cell r="E310">
            <v>35000</v>
          </cell>
          <cell r="F310">
            <v>700000</v>
          </cell>
          <cell r="H310">
            <v>35000</v>
          </cell>
          <cell r="I310">
            <v>10000</v>
          </cell>
          <cell r="J310">
            <v>28000</v>
          </cell>
          <cell r="K310">
            <v>10000</v>
          </cell>
          <cell r="L310">
            <v>10000</v>
          </cell>
        </row>
        <row r="311">
          <cell r="B311" t="str">
            <v>Khăn lau chùi nhiều màu (5 màu)</v>
          </cell>
          <cell r="C311" t="str">
            <v>cái</v>
          </cell>
          <cell r="D311">
            <v>20</v>
          </cell>
          <cell r="E311">
            <v>35000</v>
          </cell>
          <cell r="F311">
            <v>700000</v>
          </cell>
          <cell r="H311">
            <v>35000</v>
          </cell>
          <cell r="I311">
            <v>10000</v>
          </cell>
          <cell r="J311">
            <v>28000</v>
          </cell>
          <cell r="K311">
            <v>10000</v>
          </cell>
          <cell r="L311">
            <v>10000</v>
          </cell>
        </row>
        <row r="312">
          <cell r="B312" t="str">
            <v>Khăn lau ly</v>
          </cell>
          <cell r="C312" t="str">
            <v>cái</v>
          </cell>
          <cell r="D312">
            <v>20</v>
          </cell>
          <cell r="E312">
            <v>35000</v>
          </cell>
          <cell r="F312">
            <v>700000</v>
          </cell>
          <cell r="H312">
            <v>35000</v>
          </cell>
          <cell r="I312">
            <v>10000</v>
          </cell>
          <cell r="J312">
            <v>28000</v>
          </cell>
          <cell r="K312">
            <v>10000</v>
          </cell>
          <cell r="L312">
            <v>10000</v>
          </cell>
        </row>
        <row r="313">
          <cell r="B313" t="str">
            <v>Khăn lau tay</v>
          </cell>
          <cell r="C313" t="str">
            <v>cái</v>
          </cell>
          <cell r="D313">
            <v>12</v>
          </cell>
          <cell r="E313">
            <v>35000</v>
          </cell>
          <cell r="F313">
            <v>420000</v>
          </cell>
          <cell r="H313">
            <v>35000</v>
          </cell>
          <cell r="I313">
            <v>10000</v>
          </cell>
          <cell r="J313">
            <v>28000</v>
          </cell>
          <cell r="K313">
            <v>10000</v>
          </cell>
          <cell r="L313">
            <v>10000</v>
          </cell>
        </row>
        <row r="314">
          <cell r="B314" t="str">
            <v>Khăn mặt</v>
          </cell>
          <cell r="C314" t="str">
            <v>cái</v>
          </cell>
          <cell r="D314">
            <v>10</v>
          </cell>
          <cell r="E314">
            <v>45000</v>
          </cell>
          <cell r="F314">
            <v>450000</v>
          </cell>
          <cell r="H314">
            <v>45000</v>
          </cell>
          <cell r="I314">
            <v>20000</v>
          </cell>
          <cell r="J314">
            <v>52000</v>
          </cell>
          <cell r="K314">
            <v>20000</v>
          </cell>
          <cell r="L314">
            <v>20000</v>
          </cell>
        </row>
        <row r="315">
          <cell r="B315" t="str">
            <v>Khăn tắm</v>
          </cell>
          <cell r="C315" t="str">
            <v>cái</v>
          </cell>
          <cell r="D315">
            <v>10</v>
          </cell>
          <cell r="E315">
            <v>185000</v>
          </cell>
          <cell r="F315">
            <v>1850000</v>
          </cell>
          <cell r="H315">
            <v>185000</v>
          </cell>
          <cell r="I315">
            <v>60000</v>
          </cell>
          <cell r="J315">
            <v>148000</v>
          </cell>
          <cell r="K315">
            <v>60000</v>
          </cell>
          <cell r="L315">
            <v>60000</v>
          </cell>
        </row>
        <row r="316">
          <cell r="B316" t="str">
            <v xml:space="preserve">Khoai tây </v>
          </cell>
          <cell r="C316" t="str">
            <v>kg</v>
          </cell>
          <cell r="D316">
            <v>10</v>
          </cell>
          <cell r="E316">
            <v>35000</v>
          </cell>
          <cell r="F316">
            <v>350000</v>
          </cell>
          <cell r="H316">
            <v>35000</v>
          </cell>
          <cell r="I316">
            <v>20000</v>
          </cell>
          <cell r="J316">
            <v>40000</v>
          </cell>
          <cell r="K316">
            <v>20000</v>
          </cell>
          <cell r="L316">
            <v>20000</v>
          </cell>
        </row>
        <row r="317">
          <cell r="B317" t="str">
            <v>Khung bóng rổ</v>
          </cell>
          <cell r="C317" t="str">
            <v>cái</v>
          </cell>
          <cell r="D317">
            <v>0.1</v>
          </cell>
          <cell r="E317">
            <v>2500000</v>
          </cell>
          <cell r="F317">
            <v>250000</v>
          </cell>
          <cell r="H317">
            <v>2500000</v>
          </cell>
          <cell r="I317">
            <v>9000000</v>
          </cell>
          <cell r="J317">
            <v>0</v>
          </cell>
          <cell r="K317">
            <v>0</v>
          </cell>
          <cell r="L317">
            <v>2500000</v>
          </cell>
        </row>
        <row r="318">
          <cell r="B318" t="str">
            <v>Khuôn bánh</v>
          </cell>
          <cell r="C318" t="str">
            <v>cái</v>
          </cell>
          <cell r="D318">
            <v>5</v>
          </cell>
          <cell r="E318">
            <v>210000</v>
          </cell>
          <cell r="F318">
            <v>1050000</v>
          </cell>
          <cell r="H318">
            <v>210000</v>
          </cell>
          <cell r="I318">
            <v>90000</v>
          </cell>
          <cell r="J318">
            <v>0</v>
          </cell>
          <cell r="K318">
            <v>0</v>
          </cell>
          <cell r="L318">
            <v>90000</v>
          </cell>
        </row>
        <row r="319">
          <cell r="B319" t="str">
            <v>Kinh giới</v>
          </cell>
          <cell r="C319" t="str">
            <v>kg</v>
          </cell>
          <cell r="D319">
            <v>0.5</v>
          </cell>
          <cell r="E319">
            <v>45000</v>
          </cell>
          <cell r="F319">
            <v>22500</v>
          </cell>
          <cell r="H319">
            <v>45000</v>
          </cell>
          <cell r="I319">
            <v>50000</v>
          </cell>
          <cell r="J319">
            <v>36000</v>
          </cell>
          <cell r="K319">
            <v>36000</v>
          </cell>
          <cell r="L319">
            <v>36000</v>
          </cell>
        </row>
        <row r="320">
          <cell r="B320" t="str">
            <v>Kiwi</v>
          </cell>
          <cell r="C320" t="str">
            <v>kg</v>
          </cell>
          <cell r="D320">
            <v>3.5</v>
          </cell>
          <cell r="E320">
            <v>175000</v>
          </cell>
          <cell r="F320">
            <v>612500</v>
          </cell>
          <cell r="H320">
            <v>175000</v>
          </cell>
          <cell r="I320">
            <v>250000</v>
          </cell>
          <cell r="J320">
            <v>100000</v>
          </cell>
          <cell r="K320">
            <v>100000</v>
          </cell>
          <cell r="L320">
            <v>100000</v>
          </cell>
        </row>
        <row r="321">
          <cell r="B321" t="str">
            <v>Lá hẹ</v>
          </cell>
          <cell r="C321" t="str">
            <v>kg</v>
          </cell>
          <cell r="D321">
            <v>1.2</v>
          </cell>
          <cell r="E321">
            <v>50000</v>
          </cell>
          <cell r="F321">
            <v>60000</v>
          </cell>
          <cell r="H321">
            <v>50000</v>
          </cell>
          <cell r="I321">
            <v>20000</v>
          </cell>
          <cell r="J321">
            <v>40000</v>
          </cell>
          <cell r="K321">
            <v>20000</v>
          </cell>
          <cell r="L321">
            <v>20000</v>
          </cell>
        </row>
        <row r="322">
          <cell r="B322" t="str">
            <v>Lá húng</v>
          </cell>
          <cell r="C322" t="str">
            <v>Kg</v>
          </cell>
          <cell r="D322">
            <v>0.5</v>
          </cell>
          <cell r="E322">
            <v>85000</v>
          </cell>
          <cell r="F322">
            <v>42500</v>
          </cell>
          <cell r="H322">
            <v>85000</v>
          </cell>
          <cell r="I322">
            <v>50000</v>
          </cell>
          <cell r="J322">
            <v>36000</v>
          </cell>
          <cell r="K322">
            <v>36000</v>
          </cell>
          <cell r="L322">
            <v>36000</v>
          </cell>
        </row>
        <row r="323">
          <cell r="B323" t="str">
            <v>Lá hương thảo</v>
          </cell>
          <cell r="C323" t="str">
            <v>Kg</v>
          </cell>
          <cell r="D323">
            <v>0.5</v>
          </cell>
          <cell r="E323">
            <v>550000</v>
          </cell>
          <cell r="F323">
            <v>275000</v>
          </cell>
          <cell r="H323">
            <v>550000</v>
          </cell>
          <cell r="I323">
            <v>500000</v>
          </cell>
          <cell r="J323">
            <v>204800</v>
          </cell>
          <cell r="K323">
            <v>204800</v>
          </cell>
          <cell r="L323">
            <v>204800</v>
          </cell>
        </row>
        <row r="324">
          <cell r="B324" t="str">
            <v>Lá nguyệt quế</v>
          </cell>
          <cell r="C324" t="str">
            <v>Kg</v>
          </cell>
          <cell r="D324">
            <v>1.3</v>
          </cell>
          <cell r="E324">
            <v>560000</v>
          </cell>
          <cell r="F324">
            <v>728000</v>
          </cell>
          <cell r="H324">
            <v>560000</v>
          </cell>
          <cell r="I324">
            <v>600000</v>
          </cell>
          <cell r="J324">
            <v>196000</v>
          </cell>
          <cell r="K324">
            <v>196000</v>
          </cell>
          <cell r="L324">
            <v>196000</v>
          </cell>
        </row>
        <row r="325">
          <cell r="B325" t="str">
            <v>Laboure Roi Pinot Noir</v>
          </cell>
          <cell r="C325" t="str">
            <v>Kg</v>
          </cell>
          <cell r="D325">
            <v>1</v>
          </cell>
          <cell r="E325">
            <v>350000</v>
          </cell>
          <cell r="F325">
            <v>350000</v>
          </cell>
          <cell r="H325">
            <v>350000</v>
          </cell>
          <cell r="I325">
            <v>320000</v>
          </cell>
          <cell r="J325">
            <v>280000</v>
          </cell>
          <cell r="K325">
            <v>280000</v>
          </cell>
          <cell r="L325">
            <v>280000</v>
          </cell>
        </row>
        <row r="326">
          <cell r="B326" t="str">
            <v>Lê</v>
          </cell>
          <cell r="C326" t="str">
            <v>Kg</v>
          </cell>
          <cell r="D326">
            <v>2.8</v>
          </cell>
          <cell r="E326">
            <v>165000</v>
          </cell>
          <cell r="F326">
            <v>461999.99999999994</v>
          </cell>
          <cell r="H326">
            <v>165000</v>
          </cell>
          <cell r="I326">
            <v>60000</v>
          </cell>
          <cell r="J326">
            <v>132000</v>
          </cell>
          <cell r="K326">
            <v>60000</v>
          </cell>
          <cell r="L326">
            <v>60000</v>
          </cell>
        </row>
        <row r="327">
          <cell r="B327" t="str">
            <v>Lịch để bàn</v>
          </cell>
          <cell r="C327" t="str">
            <v>quyển</v>
          </cell>
          <cell r="D327">
            <v>1</v>
          </cell>
          <cell r="E327">
            <v>125000</v>
          </cell>
          <cell r="F327">
            <v>125000</v>
          </cell>
          <cell r="H327">
            <v>125000</v>
          </cell>
          <cell r="I327">
            <v>30000</v>
          </cell>
          <cell r="J327">
            <v>100000</v>
          </cell>
          <cell r="K327">
            <v>30000</v>
          </cell>
          <cell r="L327">
            <v>30000</v>
          </cell>
        </row>
        <row r="328">
          <cell r="B328" t="str">
            <v>Lúa mạch</v>
          </cell>
          <cell r="C328" t="str">
            <v>Kg</v>
          </cell>
          <cell r="D328">
            <v>2.2999999999999998</v>
          </cell>
          <cell r="E328">
            <v>350000</v>
          </cell>
          <cell r="F328">
            <v>804999.99999999988</v>
          </cell>
          <cell r="H328">
            <v>350000</v>
          </cell>
          <cell r="I328">
            <v>70000</v>
          </cell>
          <cell r="J328">
            <v>280000</v>
          </cell>
          <cell r="K328">
            <v>70000</v>
          </cell>
          <cell r="L328">
            <v>70000</v>
          </cell>
        </row>
        <row r="329">
          <cell r="B329" t="str">
            <v>Lược</v>
          </cell>
          <cell r="C329" t="str">
            <v>cái</v>
          </cell>
          <cell r="D329">
            <v>7</v>
          </cell>
          <cell r="E329">
            <v>45000</v>
          </cell>
          <cell r="F329">
            <v>315000</v>
          </cell>
          <cell r="H329">
            <v>45000</v>
          </cell>
          <cell r="I329">
            <v>50000</v>
          </cell>
          <cell r="J329">
            <v>0</v>
          </cell>
          <cell r="K329">
            <v>0</v>
          </cell>
          <cell r="L329">
            <v>45000</v>
          </cell>
        </row>
        <row r="330">
          <cell r="B330" t="str">
            <v>Mãng cầu</v>
          </cell>
          <cell r="C330" t="str">
            <v>Kg</v>
          </cell>
          <cell r="D330">
            <v>1.1499999999999999</v>
          </cell>
          <cell r="E330">
            <v>75000</v>
          </cell>
          <cell r="F330">
            <v>86250</v>
          </cell>
          <cell r="H330">
            <v>75000</v>
          </cell>
          <cell r="I330">
            <v>90000</v>
          </cell>
          <cell r="J330">
            <v>100000</v>
          </cell>
          <cell r="K330">
            <v>75000</v>
          </cell>
          <cell r="L330">
            <v>75000</v>
          </cell>
        </row>
        <row r="331">
          <cell r="B331" t="str">
            <v>Măng tây trắng</v>
          </cell>
          <cell r="C331" t="str">
            <v>Kg</v>
          </cell>
          <cell r="D331">
            <v>3</v>
          </cell>
          <cell r="E331">
            <v>120000</v>
          </cell>
          <cell r="F331">
            <v>360000</v>
          </cell>
          <cell r="H331">
            <v>120000</v>
          </cell>
          <cell r="I331">
            <v>70000</v>
          </cell>
          <cell r="J331">
            <v>192000</v>
          </cell>
          <cell r="K331">
            <v>70000</v>
          </cell>
          <cell r="L331">
            <v>70000</v>
          </cell>
        </row>
        <row r="332">
          <cell r="B332" t="str">
            <v>Măng tây xanh</v>
          </cell>
          <cell r="C332" t="str">
            <v>Kg</v>
          </cell>
          <cell r="D332">
            <v>3</v>
          </cell>
          <cell r="E332">
            <v>120000</v>
          </cell>
          <cell r="F332">
            <v>360000</v>
          </cell>
          <cell r="H332">
            <v>120000</v>
          </cell>
          <cell r="I332">
            <v>160000</v>
          </cell>
          <cell r="J332">
            <v>192000</v>
          </cell>
          <cell r="K332">
            <v>120000</v>
          </cell>
          <cell r="L332">
            <v>120000</v>
          </cell>
        </row>
        <row r="333">
          <cell r="B333" t="str">
            <v>Martini Dry Vermouth</v>
          </cell>
          <cell r="C333" t="str">
            <v>chai</v>
          </cell>
          <cell r="D333">
            <v>1</v>
          </cell>
          <cell r="E333">
            <v>350000</v>
          </cell>
          <cell r="F333">
            <v>350000</v>
          </cell>
          <cell r="H333">
            <v>350000</v>
          </cell>
          <cell r="I333">
            <v>350000</v>
          </cell>
          <cell r="J333">
            <v>280000</v>
          </cell>
          <cell r="K333">
            <v>280000</v>
          </cell>
          <cell r="L333">
            <v>280000</v>
          </cell>
        </row>
        <row r="334">
          <cell r="B334" t="str">
            <v>Mật ong</v>
          </cell>
          <cell r="C334" t="str">
            <v>lít</v>
          </cell>
          <cell r="D334">
            <v>1.38</v>
          </cell>
          <cell r="E334">
            <v>500000</v>
          </cell>
          <cell r="F334">
            <v>690000</v>
          </cell>
          <cell r="H334">
            <v>500000</v>
          </cell>
          <cell r="I334">
            <v>70000</v>
          </cell>
          <cell r="J334">
            <v>600000</v>
          </cell>
          <cell r="K334">
            <v>70000</v>
          </cell>
          <cell r="L334">
            <v>70000</v>
          </cell>
        </row>
        <row r="335">
          <cell r="B335" t="str">
            <v>Mẫu tiền mặt ngoại tệ các mệnh giá</v>
          </cell>
          <cell r="C335" t="str">
            <v>tờ</v>
          </cell>
          <cell r="D335">
            <v>1</v>
          </cell>
          <cell r="E335">
            <v>5000</v>
          </cell>
          <cell r="F335">
            <v>5000</v>
          </cell>
          <cell r="H335">
            <v>5000</v>
          </cell>
          <cell r="I335">
            <v>50000</v>
          </cell>
          <cell r="J335">
            <v>0</v>
          </cell>
          <cell r="K335">
            <v>0</v>
          </cell>
          <cell r="L335">
            <v>5000</v>
          </cell>
        </row>
        <row r="336">
          <cell r="B336" t="str">
            <v>Mẫu tiền mặt Việt Nam các mệnh giá</v>
          </cell>
          <cell r="C336" t="str">
            <v>tờ</v>
          </cell>
          <cell r="D336">
            <v>1</v>
          </cell>
          <cell r="E336">
            <v>5000</v>
          </cell>
          <cell r="F336">
            <v>5000</v>
          </cell>
          <cell r="H336">
            <v>5000</v>
          </cell>
          <cell r="I336">
            <v>50000</v>
          </cell>
          <cell r="J336">
            <v>0</v>
          </cell>
          <cell r="K336">
            <v>0</v>
          </cell>
          <cell r="L336">
            <v>5000</v>
          </cell>
        </row>
        <row r="337">
          <cell r="B337" t="str">
            <v>Máy tính casio</v>
          </cell>
          <cell r="C337" t="str">
            <v>cái</v>
          </cell>
          <cell r="D337">
            <v>1</v>
          </cell>
          <cell r="E337">
            <v>450000</v>
          </cell>
          <cell r="F337">
            <v>450000</v>
          </cell>
          <cell r="H337">
            <v>450000</v>
          </cell>
          <cell r="I337">
            <v>150000</v>
          </cell>
          <cell r="J337">
            <v>360000</v>
          </cell>
          <cell r="K337">
            <v>150000</v>
          </cell>
          <cell r="L337">
            <v>150000</v>
          </cell>
        </row>
        <row r="338">
          <cell r="B338" t="str">
            <v>Men</v>
          </cell>
          <cell r="C338" t="str">
            <v>Kg</v>
          </cell>
          <cell r="D338">
            <v>0.5</v>
          </cell>
          <cell r="E338">
            <v>150000</v>
          </cell>
          <cell r="F338">
            <v>75000</v>
          </cell>
          <cell r="H338">
            <v>150000</v>
          </cell>
          <cell r="I338">
            <v>150000</v>
          </cell>
          <cell r="J338">
            <v>120000</v>
          </cell>
          <cell r="K338">
            <v>120000</v>
          </cell>
          <cell r="L338">
            <v>120000</v>
          </cell>
        </row>
        <row r="339">
          <cell r="B339" t="str">
            <v>Mì chính</v>
          </cell>
          <cell r="C339" t="str">
            <v>Kg</v>
          </cell>
          <cell r="D339">
            <v>0.5</v>
          </cell>
          <cell r="E339">
            <v>125000</v>
          </cell>
          <cell r="F339">
            <v>62500</v>
          </cell>
          <cell r="H339">
            <v>125000</v>
          </cell>
          <cell r="I339">
            <v>70000</v>
          </cell>
          <cell r="J339">
            <v>100000</v>
          </cell>
          <cell r="K339">
            <v>70000</v>
          </cell>
          <cell r="L339">
            <v>70000</v>
          </cell>
        </row>
        <row r="340">
          <cell r="B340" t="str">
            <v>Miếng cọ rửa</v>
          </cell>
          <cell r="C340" t="str">
            <v>cái</v>
          </cell>
          <cell r="D340">
            <v>20</v>
          </cell>
          <cell r="E340">
            <v>45000</v>
          </cell>
          <cell r="F340">
            <v>900000</v>
          </cell>
          <cell r="H340">
            <v>45000</v>
          </cell>
          <cell r="I340">
            <v>5000</v>
          </cell>
          <cell r="J340">
            <v>36000</v>
          </cell>
          <cell r="K340">
            <v>5000</v>
          </cell>
          <cell r="L340">
            <v>5000</v>
          </cell>
        </row>
        <row r="341">
          <cell r="B341" t="str">
            <v>Mỡ lợn</v>
          </cell>
          <cell r="C341" t="str">
            <v>Kg</v>
          </cell>
          <cell r="D341">
            <v>5</v>
          </cell>
          <cell r="E341">
            <v>70000</v>
          </cell>
          <cell r="F341">
            <v>350000</v>
          </cell>
          <cell r="H341">
            <v>70000</v>
          </cell>
          <cell r="I341">
            <v>50000</v>
          </cell>
          <cell r="J341">
            <v>40000</v>
          </cell>
          <cell r="K341">
            <v>40000</v>
          </cell>
          <cell r="L341">
            <v>40000</v>
          </cell>
        </row>
        <row r="342">
          <cell r="B342" t="str">
            <v>Mỡ lợn (đã để đông)</v>
          </cell>
          <cell r="C342" t="str">
            <v>kg</v>
          </cell>
          <cell r="D342">
            <v>2</v>
          </cell>
          <cell r="E342">
            <v>70000</v>
          </cell>
          <cell r="F342">
            <v>140000</v>
          </cell>
          <cell r="H342">
            <v>70000</v>
          </cell>
          <cell r="I342">
            <v>50000</v>
          </cell>
          <cell r="J342">
            <v>0</v>
          </cell>
          <cell r="K342">
            <v>0</v>
          </cell>
          <cell r="L342">
            <v>50000</v>
          </cell>
        </row>
        <row r="343">
          <cell r="B343" t="str">
            <v>Monster Energy 355ml</v>
          </cell>
          <cell r="C343" t="str">
            <v xml:space="preserve">Lon </v>
          </cell>
          <cell r="D343">
            <v>7.36</v>
          </cell>
          <cell r="E343">
            <v>45000</v>
          </cell>
          <cell r="F343">
            <v>331200</v>
          </cell>
          <cell r="H343">
            <v>45000</v>
          </cell>
          <cell r="I343">
            <v>30000</v>
          </cell>
          <cell r="J343">
            <v>388000</v>
          </cell>
          <cell r="K343">
            <v>30000</v>
          </cell>
          <cell r="L343">
            <v>30000</v>
          </cell>
        </row>
        <row r="344">
          <cell r="B344" t="str">
            <v>Montes Alpha Syrah</v>
          </cell>
          <cell r="C344" t="str">
            <v>chai</v>
          </cell>
          <cell r="D344">
            <v>1</v>
          </cell>
          <cell r="E344">
            <v>385000</v>
          </cell>
          <cell r="F344">
            <v>385000</v>
          </cell>
          <cell r="H344">
            <v>385000</v>
          </cell>
          <cell r="I344">
            <v>550000</v>
          </cell>
          <cell r="J344">
            <v>308000</v>
          </cell>
          <cell r="K344">
            <v>308000</v>
          </cell>
          <cell r="L344">
            <v>308000</v>
          </cell>
        </row>
        <row r="345">
          <cell r="B345" t="str">
            <v>Mũ chụp đầu</v>
          </cell>
          <cell r="C345" t="str">
            <v>cái</v>
          </cell>
          <cell r="D345">
            <v>10</v>
          </cell>
          <cell r="E345">
            <v>65000</v>
          </cell>
          <cell r="F345">
            <v>650000</v>
          </cell>
          <cell r="H345">
            <v>65000</v>
          </cell>
          <cell r="I345">
            <v>15000</v>
          </cell>
          <cell r="J345">
            <v>52000</v>
          </cell>
          <cell r="K345">
            <v>15000</v>
          </cell>
          <cell r="L345">
            <v>15000</v>
          </cell>
        </row>
        <row r="346">
          <cell r="B346" t="str">
            <v>Mù tạt cay</v>
          </cell>
          <cell r="C346" t="str">
            <v>chai</v>
          </cell>
          <cell r="D346">
            <v>5</v>
          </cell>
          <cell r="E346">
            <v>115000</v>
          </cell>
          <cell r="F346">
            <v>575000</v>
          </cell>
          <cell r="H346">
            <v>115000</v>
          </cell>
          <cell r="I346">
            <v>180000</v>
          </cell>
          <cell r="J346">
            <v>92000</v>
          </cell>
          <cell r="K346">
            <v>92000</v>
          </cell>
          <cell r="L346">
            <v>92000</v>
          </cell>
        </row>
        <row r="347">
          <cell r="B347" t="str">
            <v>Mù tạt Pháp</v>
          </cell>
          <cell r="C347" t="str">
            <v>chai</v>
          </cell>
          <cell r="D347">
            <v>5</v>
          </cell>
          <cell r="E347">
            <v>155000</v>
          </cell>
          <cell r="F347">
            <v>775000</v>
          </cell>
          <cell r="H347">
            <v>155000</v>
          </cell>
          <cell r="I347">
            <v>180000</v>
          </cell>
          <cell r="J347">
            <v>171200</v>
          </cell>
          <cell r="K347">
            <v>155000</v>
          </cell>
          <cell r="L347">
            <v>155000</v>
          </cell>
        </row>
        <row r="348">
          <cell r="B348" t="str">
            <v>Mực con</v>
          </cell>
          <cell r="C348" t="str">
            <v>kg</v>
          </cell>
          <cell r="D348">
            <v>2.76</v>
          </cell>
          <cell r="E348">
            <v>250000</v>
          </cell>
          <cell r="F348">
            <v>690000</v>
          </cell>
          <cell r="H348">
            <v>250000</v>
          </cell>
          <cell r="I348">
            <v>300000</v>
          </cell>
          <cell r="J348">
            <v>132000</v>
          </cell>
          <cell r="K348">
            <v>132000</v>
          </cell>
          <cell r="L348">
            <v>132000</v>
          </cell>
        </row>
        <row r="349">
          <cell r="B349" t="str">
            <v>Mực máy in</v>
          </cell>
          <cell r="C349" t="str">
            <v>hộp</v>
          </cell>
          <cell r="D349">
            <v>2</v>
          </cell>
          <cell r="E349">
            <v>0</v>
          </cell>
          <cell r="F349">
            <v>0</v>
          </cell>
          <cell r="G349" t="str">
            <v>x</v>
          </cell>
          <cell r="H349">
            <v>0</v>
          </cell>
          <cell r="I349">
            <v>1000000</v>
          </cell>
          <cell r="J349">
            <v>0</v>
          </cell>
          <cell r="K349">
            <v>0</v>
          </cell>
          <cell r="L349">
            <v>1000000</v>
          </cell>
        </row>
        <row r="350">
          <cell r="B350" t="str">
            <v>Mùi tây</v>
          </cell>
          <cell r="C350" t="str">
            <v>kg</v>
          </cell>
          <cell r="D350">
            <v>1</v>
          </cell>
          <cell r="E350">
            <v>75000</v>
          </cell>
          <cell r="F350">
            <v>75000</v>
          </cell>
          <cell r="H350">
            <v>75000</v>
          </cell>
          <cell r="I350">
            <v>100000</v>
          </cell>
          <cell r="J350">
            <v>123200</v>
          </cell>
          <cell r="K350">
            <v>75000</v>
          </cell>
          <cell r="L350">
            <v>75000</v>
          </cell>
        </row>
        <row r="351">
          <cell r="B351" t="str">
            <v>Muối trắng</v>
          </cell>
          <cell r="C351" t="str">
            <v>kg</v>
          </cell>
          <cell r="D351">
            <v>5</v>
          </cell>
          <cell r="E351">
            <v>25000</v>
          </cell>
          <cell r="F351">
            <v>125000</v>
          </cell>
          <cell r="H351">
            <v>25000</v>
          </cell>
          <cell r="I351">
            <v>10000</v>
          </cell>
          <cell r="J351">
            <v>20000</v>
          </cell>
          <cell r="K351">
            <v>10000</v>
          </cell>
          <cell r="L351">
            <v>10000</v>
          </cell>
        </row>
        <row r="352">
          <cell r="B352" t="str">
            <v>Mứt chi lý</v>
          </cell>
          <cell r="C352" t="str">
            <v>hộp</v>
          </cell>
          <cell r="D352">
            <v>2.2999999999999998</v>
          </cell>
          <cell r="E352">
            <v>120000</v>
          </cell>
          <cell r="F352">
            <v>276000</v>
          </cell>
          <cell r="H352">
            <v>120000</v>
          </cell>
          <cell r="I352">
            <v>60000</v>
          </cell>
          <cell r="J352">
            <v>132000</v>
          </cell>
          <cell r="K352">
            <v>60000</v>
          </cell>
          <cell r="L352">
            <v>60000</v>
          </cell>
        </row>
        <row r="353">
          <cell r="B353" t="str">
            <v>Mứt dâu</v>
          </cell>
          <cell r="C353" t="str">
            <v>hộp</v>
          </cell>
          <cell r="D353">
            <v>1</v>
          </cell>
          <cell r="E353">
            <v>120000</v>
          </cell>
          <cell r="F353">
            <v>120000</v>
          </cell>
          <cell r="H353">
            <v>120000</v>
          </cell>
          <cell r="I353">
            <v>60000</v>
          </cell>
          <cell r="J353">
            <v>148000</v>
          </cell>
          <cell r="K353">
            <v>60000</v>
          </cell>
          <cell r="L353">
            <v>60000</v>
          </cell>
        </row>
        <row r="354">
          <cell r="B354" t="str">
            <v>Mứt nhuyễn cam</v>
          </cell>
          <cell r="C354" t="str">
            <v>hộp</v>
          </cell>
          <cell r="D354">
            <v>1</v>
          </cell>
          <cell r="E354">
            <v>120000</v>
          </cell>
          <cell r="F354">
            <v>120000</v>
          </cell>
          <cell r="H354">
            <v>120000</v>
          </cell>
          <cell r="I354">
            <v>60000</v>
          </cell>
          <cell r="J354">
            <v>228000</v>
          </cell>
          <cell r="K354">
            <v>60000</v>
          </cell>
          <cell r="L354">
            <v>60000</v>
          </cell>
        </row>
        <row r="355">
          <cell r="B355" t="str">
            <v>Mứt nhuyễn dâu tây</v>
          </cell>
          <cell r="C355" t="str">
            <v>hộp</v>
          </cell>
          <cell r="D355">
            <v>1</v>
          </cell>
          <cell r="E355">
            <v>120000</v>
          </cell>
          <cell r="F355">
            <v>120000</v>
          </cell>
          <cell r="H355">
            <v>120000</v>
          </cell>
          <cell r="I355">
            <v>60000</v>
          </cell>
          <cell r="J355">
            <v>228000</v>
          </cell>
          <cell r="K355">
            <v>60000</v>
          </cell>
          <cell r="L355">
            <v>60000</v>
          </cell>
        </row>
        <row r="356">
          <cell r="B356" t="str">
            <v>Mứt nhuyễn táo</v>
          </cell>
          <cell r="C356" t="str">
            <v>hộp</v>
          </cell>
          <cell r="D356">
            <v>1</v>
          </cell>
          <cell r="E356">
            <v>120000</v>
          </cell>
          <cell r="F356">
            <v>120000</v>
          </cell>
          <cell r="H356">
            <v>120000</v>
          </cell>
          <cell r="I356">
            <v>60000</v>
          </cell>
          <cell r="J356">
            <v>228000</v>
          </cell>
          <cell r="K356">
            <v>60000</v>
          </cell>
          <cell r="L356">
            <v>60000</v>
          </cell>
        </row>
        <row r="357">
          <cell r="B357" t="str">
            <v>Mứt sấy khô</v>
          </cell>
          <cell r="C357" t="str">
            <v>hộp</v>
          </cell>
          <cell r="D357">
            <v>10</v>
          </cell>
          <cell r="E357">
            <v>264000</v>
          </cell>
          <cell r="F357">
            <v>2640000</v>
          </cell>
          <cell r="H357">
            <v>264000</v>
          </cell>
          <cell r="I357">
            <v>120000</v>
          </cell>
          <cell r="J357">
            <v>211200</v>
          </cell>
          <cell r="K357">
            <v>120000</v>
          </cell>
          <cell r="L357">
            <v>120000</v>
          </cell>
        </row>
        <row r="358">
          <cell r="B358" t="str">
            <v>Nấm</v>
          </cell>
          <cell r="C358" t="str">
            <v>kg</v>
          </cell>
          <cell r="D358">
            <v>2</v>
          </cell>
          <cell r="E358">
            <v>120000</v>
          </cell>
          <cell r="F358">
            <v>240000</v>
          </cell>
          <cell r="H358">
            <v>120000</v>
          </cell>
          <cell r="I358">
            <v>60000</v>
          </cell>
          <cell r="J358">
            <v>0</v>
          </cell>
          <cell r="K358">
            <v>0</v>
          </cell>
          <cell r="L358">
            <v>60000</v>
          </cell>
        </row>
        <row r="359">
          <cell r="B359" t="str">
            <v>Nam châm</v>
          </cell>
          <cell r="C359" t="str">
            <v>cái</v>
          </cell>
          <cell r="D359">
            <v>15</v>
          </cell>
          <cell r="E359">
            <v>50000</v>
          </cell>
          <cell r="F359">
            <v>750000</v>
          </cell>
          <cell r="H359">
            <v>50000</v>
          </cell>
          <cell r="I359">
            <v>5000</v>
          </cell>
          <cell r="J359">
            <v>40000</v>
          </cell>
          <cell r="K359">
            <v>5000</v>
          </cell>
          <cell r="L359">
            <v>5000</v>
          </cell>
        </row>
        <row r="360">
          <cell r="B360" t="str">
            <v>Nấm hương</v>
          </cell>
          <cell r="C360" t="str">
            <v>kg</v>
          </cell>
          <cell r="D360">
            <v>1</v>
          </cell>
          <cell r="E360">
            <v>320000</v>
          </cell>
          <cell r="F360">
            <v>320000</v>
          </cell>
          <cell r="H360">
            <v>320000</v>
          </cell>
          <cell r="I360">
            <v>380000</v>
          </cell>
          <cell r="J360">
            <v>256000</v>
          </cell>
          <cell r="K360">
            <v>256000</v>
          </cell>
          <cell r="L360">
            <v>256000</v>
          </cell>
        </row>
        <row r="361">
          <cell r="B361" t="str">
            <v>Nấm mỡ</v>
          </cell>
          <cell r="C361" t="str">
            <v>kg</v>
          </cell>
          <cell r="D361">
            <v>0.5</v>
          </cell>
          <cell r="E361">
            <v>75000</v>
          </cell>
          <cell r="F361">
            <v>37500</v>
          </cell>
          <cell r="H361">
            <v>75000</v>
          </cell>
          <cell r="I361">
            <v>160000</v>
          </cell>
          <cell r="J361">
            <v>108000</v>
          </cell>
          <cell r="K361">
            <v>75000</v>
          </cell>
          <cell r="L361">
            <v>75000</v>
          </cell>
        </row>
        <row r="362">
          <cell r="B362" t="str">
            <v>Nấm mồng gà</v>
          </cell>
          <cell r="C362" t="str">
            <v>kg</v>
          </cell>
          <cell r="D362">
            <v>3.5</v>
          </cell>
          <cell r="E362">
            <v>100000</v>
          </cell>
          <cell r="F362">
            <v>350000</v>
          </cell>
          <cell r="H362">
            <v>100000</v>
          </cell>
          <cell r="I362">
            <v>160000</v>
          </cell>
          <cell r="J362">
            <v>108000</v>
          </cell>
          <cell r="K362">
            <v>100000</v>
          </cell>
          <cell r="L362">
            <v>100000</v>
          </cell>
        </row>
        <row r="363">
          <cell r="B363" t="str">
            <v>Nấm Moscela</v>
          </cell>
          <cell r="C363" t="str">
            <v>kg</v>
          </cell>
          <cell r="D363">
            <v>1.2</v>
          </cell>
          <cell r="E363">
            <v>100000</v>
          </cell>
          <cell r="F363">
            <v>120000</v>
          </cell>
          <cell r="H363">
            <v>100000</v>
          </cell>
          <cell r="I363">
            <v>700000</v>
          </cell>
          <cell r="J363">
            <v>108000</v>
          </cell>
          <cell r="K363">
            <v>100000</v>
          </cell>
          <cell r="L363">
            <v>100000</v>
          </cell>
        </row>
        <row r="364">
          <cell r="B364" t="str">
            <v>Nấm rừng tươi</v>
          </cell>
          <cell r="C364" t="str">
            <v>kg</v>
          </cell>
          <cell r="D364">
            <v>1.2</v>
          </cell>
          <cell r="E364">
            <v>250000</v>
          </cell>
          <cell r="F364">
            <v>300000</v>
          </cell>
          <cell r="H364">
            <v>250000</v>
          </cell>
          <cell r="I364">
            <v>700000</v>
          </cell>
          <cell r="J364">
            <v>360000</v>
          </cell>
          <cell r="K364">
            <v>250000</v>
          </cell>
          <cell r="L364">
            <v>250000</v>
          </cell>
        </row>
        <row r="365">
          <cell r="B365" t="str">
            <v>Nấm sò bỏ lõi</v>
          </cell>
          <cell r="C365" t="str">
            <v>kg</v>
          </cell>
          <cell r="D365">
            <v>3.5</v>
          </cell>
          <cell r="E365">
            <v>150000</v>
          </cell>
          <cell r="F365">
            <v>525000</v>
          </cell>
          <cell r="H365">
            <v>150000</v>
          </cell>
          <cell r="I365">
            <v>70000</v>
          </cell>
          <cell r="J365">
            <v>200000</v>
          </cell>
          <cell r="K365">
            <v>70000</v>
          </cell>
          <cell r="L365">
            <v>70000</v>
          </cell>
        </row>
        <row r="366">
          <cell r="B366" t="str">
            <v>Nấm thông</v>
          </cell>
          <cell r="C366" t="str">
            <v>kg</v>
          </cell>
          <cell r="D366">
            <v>1.2</v>
          </cell>
          <cell r="E366">
            <v>150000</v>
          </cell>
          <cell r="F366">
            <v>180000</v>
          </cell>
          <cell r="H366">
            <v>150000</v>
          </cell>
          <cell r="I366">
            <v>60000</v>
          </cell>
          <cell r="J366">
            <v>280000</v>
          </cell>
          <cell r="K366">
            <v>60000</v>
          </cell>
          <cell r="L366">
            <v>60000</v>
          </cell>
        </row>
        <row r="367">
          <cell r="B367" t="str">
            <v>Nấm tươi Celeriac</v>
          </cell>
          <cell r="C367" t="str">
            <v>kg</v>
          </cell>
          <cell r="D367">
            <v>1.2</v>
          </cell>
          <cell r="E367">
            <v>125000</v>
          </cell>
          <cell r="F367">
            <v>150000</v>
          </cell>
          <cell r="H367">
            <v>125000</v>
          </cell>
          <cell r="I367">
            <v>160000</v>
          </cell>
          <cell r="J367">
            <v>100000</v>
          </cell>
          <cell r="K367">
            <v>100000</v>
          </cell>
          <cell r="L367">
            <v>100000</v>
          </cell>
        </row>
        <row r="368">
          <cell r="B368" t="str">
            <v>Nấm tươi Chanterelles</v>
          </cell>
          <cell r="C368" t="str">
            <v>kg</v>
          </cell>
          <cell r="D368">
            <v>1.2</v>
          </cell>
          <cell r="E368">
            <v>150000</v>
          </cell>
          <cell r="F368">
            <v>180000</v>
          </cell>
          <cell r="H368">
            <v>150000</v>
          </cell>
          <cell r="I368">
            <v>160000</v>
          </cell>
          <cell r="J368">
            <v>184000</v>
          </cell>
          <cell r="K368">
            <v>150000</v>
          </cell>
          <cell r="L368">
            <v>150000</v>
          </cell>
        </row>
        <row r="369">
          <cell r="B369" t="str">
            <v>Ngô bao tử</v>
          </cell>
          <cell r="C369" t="str">
            <v>kg</v>
          </cell>
          <cell r="D369">
            <v>1.2</v>
          </cell>
          <cell r="E369">
            <v>65000</v>
          </cell>
          <cell r="F369">
            <v>78000</v>
          </cell>
          <cell r="H369">
            <v>65000</v>
          </cell>
          <cell r="I369">
            <v>40000</v>
          </cell>
          <cell r="J369">
            <v>52000</v>
          </cell>
          <cell r="K369">
            <v>40000</v>
          </cell>
          <cell r="L369">
            <v>40000</v>
          </cell>
        </row>
        <row r="370">
          <cell r="B370" t="str">
            <v>Ngô hạt</v>
          </cell>
          <cell r="C370" t="str">
            <v>kg</v>
          </cell>
          <cell r="D370">
            <v>0.3</v>
          </cell>
          <cell r="E370">
            <v>125000</v>
          </cell>
          <cell r="F370">
            <v>37500</v>
          </cell>
          <cell r="H370">
            <v>125000</v>
          </cell>
          <cell r="I370">
            <v>50000</v>
          </cell>
          <cell r="J370">
            <v>100000</v>
          </cell>
          <cell r="K370">
            <v>50000</v>
          </cell>
          <cell r="L370">
            <v>50000</v>
          </cell>
        </row>
        <row r="371">
          <cell r="B371" t="str">
            <v>Ngó sen</v>
          </cell>
          <cell r="C371" t="str">
            <v>kg</v>
          </cell>
          <cell r="D371">
            <v>1.1499999999999999</v>
          </cell>
          <cell r="E371">
            <v>100000</v>
          </cell>
          <cell r="F371">
            <v>114999.99999999999</v>
          </cell>
          <cell r="H371">
            <v>100000</v>
          </cell>
          <cell r="I371">
            <v>50000</v>
          </cell>
          <cell r="J371">
            <v>168000</v>
          </cell>
          <cell r="K371">
            <v>50000</v>
          </cell>
          <cell r="L371">
            <v>50000</v>
          </cell>
        </row>
        <row r="372">
          <cell r="B372" t="str">
            <v>Ngò tây</v>
          </cell>
          <cell r="C372" t="str">
            <v>kg</v>
          </cell>
          <cell r="D372">
            <v>1</v>
          </cell>
          <cell r="E372">
            <v>120000</v>
          </cell>
          <cell r="F372">
            <v>120000</v>
          </cell>
          <cell r="H372">
            <v>120000</v>
          </cell>
          <cell r="I372">
            <v>120000</v>
          </cell>
          <cell r="J372">
            <v>96000</v>
          </cell>
          <cell r="K372">
            <v>96000</v>
          </cell>
          <cell r="L372">
            <v>96000</v>
          </cell>
        </row>
        <row r="373">
          <cell r="B373" t="str">
            <v>Ngỗng</v>
          </cell>
          <cell r="C373" t="str">
            <v>kg</v>
          </cell>
          <cell r="D373">
            <v>4</v>
          </cell>
          <cell r="E373">
            <v>150000</v>
          </cell>
          <cell r="F373">
            <v>600000</v>
          </cell>
          <cell r="H373">
            <v>150000</v>
          </cell>
          <cell r="I373">
            <v>180000</v>
          </cell>
          <cell r="J373">
            <v>200000</v>
          </cell>
          <cell r="K373">
            <v>150000</v>
          </cell>
          <cell r="L373">
            <v>150000</v>
          </cell>
        </row>
        <row r="374">
          <cell r="B374" t="str">
            <v>Ngũ cốc</v>
          </cell>
          <cell r="C374" t="str">
            <v>kg</v>
          </cell>
          <cell r="D374">
            <v>0.8</v>
          </cell>
          <cell r="E374">
            <v>230000</v>
          </cell>
          <cell r="F374">
            <v>184000</v>
          </cell>
          <cell r="H374">
            <v>230000</v>
          </cell>
          <cell r="I374">
            <v>180000</v>
          </cell>
          <cell r="J374">
            <v>184000</v>
          </cell>
          <cell r="K374">
            <v>180000</v>
          </cell>
          <cell r="L374">
            <v>180000</v>
          </cell>
        </row>
        <row r="375">
          <cell r="B375" t="str">
            <v>Nhiệt kế (loại lên đến 200 độ C)</v>
          </cell>
          <cell r="C375" t="str">
            <v>cái</v>
          </cell>
          <cell r="D375">
            <v>1</v>
          </cell>
          <cell r="E375">
            <v>200000</v>
          </cell>
          <cell r="F375">
            <v>200000</v>
          </cell>
          <cell r="H375">
            <v>200000</v>
          </cell>
          <cell r="I375">
            <v>70000</v>
          </cell>
          <cell r="J375">
            <v>160000</v>
          </cell>
          <cell r="K375">
            <v>70000</v>
          </cell>
          <cell r="L375">
            <v>70000</v>
          </cell>
        </row>
        <row r="376">
          <cell r="B376" t="str">
            <v>Nho</v>
          </cell>
          <cell r="C376" t="str">
            <v>Kg</v>
          </cell>
          <cell r="D376">
            <v>3.8</v>
          </cell>
          <cell r="E376">
            <v>260000</v>
          </cell>
          <cell r="F376">
            <v>988000</v>
          </cell>
          <cell r="H376">
            <v>260000</v>
          </cell>
          <cell r="I376">
            <v>250000</v>
          </cell>
          <cell r="J376">
            <v>208000</v>
          </cell>
          <cell r="K376">
            <v>208000</v>
          </cell>
          <cell r="L376">
            <v>208000</v>
          </cell>
        </row>
        <row r="377">
          <cell r="B377" t="str">
            <v>Nho khô</v>
          </cell>
          <cell r="C377" t="str">
            <v>Kg</v>
          </cell>
          <cell r="D377">
            <v>1.2</v>
          </cell>
          <cell r="E377">
            <v>350000</v>
          </cell>
          <cell r="F377">
            <v>420000</v>
          </cell>
          <cell r="H377">
            <v>350000</v>
          </cell>
          <cell r="I377">
            <v>200000</v>
          </cell>
          <cell r="J377">
            <v>280000</v>
          </cell>
          <cell r="K377">
            <v>200000</v>
          </cell>
          <cell r="L377">
            <v>200000</v>
          </cell>
        </row>
        <row r="378">
          <cell r="B378" t="str">
            <v>Nho xanh</v>
          </cell>
          <cell r="C378" t="str">
            <v>Kg</v>
          </cell>
          <cell r="D378">
            <v>0.8</v>
          </cell>
          <cell r="E378">
            <v>160000</v>
          </cell>
          <cell r="F378">
            <v>128000</v>
          </cell>
          <cell r="H378">
            <v>160000</v>
          </cell>
          <cell r="I378">
            <v>250000</v>
          </cell>
          <cell r="J378">
            <v>128000</v>
          </cell>
          <cell r="K378">
            <v>128000</v>
          </cell>
          <cell r="L378">
            <v>128000</v>
          </cell>
        </row>
        <row r="379">
          <cell r="B379" t="str">
            <v>Nơ</v>
          </cell>
          <cell r="C379" t="str">
            <v>cái</v>
          </cell>
          <cell r="D379">
            <v>1</v>
          </cell>
          <cell r="E379">
            <v>120000</v>
          </cell>
          <cell r="F379">
            <v>120000</v>
          </cell>
          <cell r="H379">
            <v>120000</v>
          </cell>
          <cell r="I379">
            <v>50000</v>
          </cell>
          <cell r="J379">
            <v>96000</v>
          </cell>
          <cell r="K379">
            <v>50000</v>
          </cell>
          <cell r="L379">
            <v>50000</v>
          </cell>
        </row>
        <row r="380">
          <cell r="B380" t="str">
            <v>Nụ bạch hoa</v>
          </cell>
          <cell r="C380" t="str">
            <v>Kg</v>
          </cell>
          <cell r="D380">
            <v>0.5</v>
          </cell>
          <cell r="E380">
            <v>124000</v>
          </cell>
          <cell r="F380">
            <v>62000</v>
          </cell>
          <cell r="H380">
            <v>124000</v>
          </cell>
          <cell r="I380">
            <v>350000</v>
          </cell>
          <cell r="J380">
            <v>99200</v>
          </cell>
          <cell r="K380">
            <v>99200</v>
          </cell>
          <cell r="L380">
            <v>99200</v>
          </cell>
        </row>
        <row r="381">
          <cell r="B381" t="str">
            <v>Nước lavie</v>
          </cell>
          <cell r="C381" t="str">
            <v>thùng</v>
          </cell>
          <cell r="D381">
            <v>44</v>
          </cell>
          <cell r="E381">
            <v>110000</v>
          </cell>
          <cell r="F381">
            <v>4840000</v>
          </cell>
          <cell r="H381">
            <v>110000</v>
          </cell>
          <cell r="I381">
            <v>100000</v>
          </cell>
          <cell r="J381">
            <v>88000</v>
          </cell>
          <cell r="K381">
            <v>88000</v>
          </cell>
          <cell r="L381">
            <v>88000</v>
          </cell>
        </row>
        <row r="382">
          <cell r="B382" t="str">
            <v>Nước cà chua</v>
          </cell>
          <cell r="C382" t="str">
            <v>lít</v>
          </cell>
          <cell r="D382">
            <v>2.2999999999999998</v>
          </cell>
          <cell r="E382">
            <v>120000</v>
          </cell>
          <cell r="F382">
            <v>276000</v>
          </cell>
          <cell r="H382">
            <v>120000</v>
          </cell>
          <cell r="I382">
            <v>60000</v>
          </cell>
          <cell r="J382">
            <v>96000</v>
          </cell>
          <cell r="K382">
            <v>60000</v>
          </cell>
          <cell r="L382">
            <v>60000</v>
          </cell>
        </row>
        <row r="383">
          <cell r="B383" t="str">
            <v>Nước Cam</v>
          </cell>
          <cell r="C383" t="str">
            <v>lít</v>
          </cell>
          <cell r="D383">
            <v>1.2</v>
          </cell>
          <cell r="E383">
            <v>70000</v>
          </cell>
          <cell r="F383">
            <v>84000</v>
          </cell>
          <cell r="H383">
            <v>70000</v>
          </cell>
          <cell r="I383">
            <v>60000</v>
          </cell>
          <cell r="J383">
            <v>96000</v>
          </cell>
          <cell r="K383">
            <v>60000</v>
          </cell>
          <cell r="L383">
            <v>60000</v>
          </cell>
        </row>
        <row r="384">
          <cell r="B384" t="str">
            <v>Nước cây cơm cháy</v>
          </cell>
          <cell r="C384" t="str">
            <v>lít</v>
          </cell>
          <cell r="D384">
            <v>0.5</v>
          </cell>
          <cell r="E384">
            <v>250000</v>
          </cell>
          <cell r="F384">
            <v>125000</v>
          </cell>
          <cell r="H384">
            <v>250000</v>
          </cell>
          <cell r="I384">
            <v>300000</v>
          </cell>
          <cell r="J384">
            <v>96000</v>
          </cell>
          <cell r="K384">
            <v>96000</v>
          </cell>
          <cell r="L384">
            <v>96000</v>
          </cell>
        </row>
        <row r="385">
          <cell r="B385" t="str">
            <v>Nước cốt chanh</v>
          </cell>
          <cell r="C385" t="str">
            <v>lít</v>
          </cell>
          <cell r="D385">
            <v>0.5</v>
          </cell>
          <cell r="E385">
            <v>70000</v>
          </cell>
          <cell r="F385">
            <v>35000</v>
          </cell>
          <cell r="H385">
            <v>70000</v>
          </cell>
          <cell r="I385">
            <v>60000</v>
          </cell>
          <cell r="J385">
            <v>96000</v>
          </cell>
          <cell r="K385">
            <v>60000</v>
          </cell>
          <cell r="L385">
            <v>60000</v>
          </cell>
        </row>
        <row r="386">
          <cell r="B386" t="str">
            <v xml:space="preserve">Nước cốt chanh dây </v>
          </cell>
          <cell r="C386" t="str">
            <v>lít</v>
          </cell>
          <cell r="D386">
            <v>0.5</v>
          </cell>
          <cell r="E386">
            <v>70000</v>
          </cell>
          <cell r="F386">
            <v>35000</v>
          </cell>
          <cell r="H386">
            <v>70000</v>
          </cell>
          <cell r="I386">
            <v>60000</v>
          </cell>
          <cell r="J386">
            <v>96000</v>
          </cell>
          <cell r="K386">
            <v>60000</v>
          </cell>
          <cell r="L386">
            <v>60000</v>
          </cell>
        </row>
        <row r="387">
          <cell r="B387" t="str">
            <v>Nước cốt dừa</v>
          </cell>
          <cell r="C387" t="str">
            <v>lít</v>
          </cell>
          <cell r="D387">
            <v>2.2000000000000002</v>
          </cell>
          <cell r="E387">
            <v>120000</v>
          </cell>
          <cell r="F387">
            <v>264000</v>
          </cell>
          <cell r="H387">
            <v>120000</v>
          </cell>
          <cell r="I387">
            <v>100000</v>
          </cell>
          <cell r="J387">
            <v>96000</v>
          </cell>
          <cell r="K387">
            <v>96000</v>
          </cell>
          <cell r="L387">
            <v>96000</v>
          </cell>
        </row>
        <row r="388">
          <cell r="B388" t="str">
            <v>Nước dứa</v>
          </cell>
          <cell r="C388" t="str">
            <v>lít</v>
          </cell>
          <cell r="D388">
            <v>1.2</v>
          </cell>
          <cell r="E388">
            <v>70000</v>
          </cell>
          <cell r="F388">
            <v>84000</v>
          </cell>
          <cell r="H388">
            <v>70000</v>
          </cell>
          <cell r="I388">
            <v>70000</v>
          </cell>
          <cell r="J388">
            <v>96000</v>
          </cell>
          <cell r="K388">
            <v>70000</v>
          </cell>
          <cell r="L388">
            <v>70000</v>
          </cell>
        </row>
        <row r="389">
          <cell r="B389" t="str">
            <v>Nước dùng bò nâu</v>
          </cell>
          <cell r="C389" t="str">
            <v>lít</v>
          </cell>
          <cell r="D389">
            <v>7.5</v>
          </cell>
          <cell r="E389">
            <v>230000</v>
          </cell>
          <cell r="F389">
            <v>1725000</v>
          </cell>
          <cell r="H389">
            <v>230000</v>
          </cell>
          <cell r="I389">
            <v>30000</v>
          </cell>
          <cell r="J389">
            <v>184000</v>
          </cell>
          <cell r="K389">
            <v>30000</v>
          </cell>
          <cell r="L389">
            <v>30000</v>
          </cell>
        </row>
        <row r="390">
          <cell r="B390" t="str">
            <v>Nước dùng lợn nâu</v>
          </cell>
          <cell r="C390" t="str">
            <v>lít</v>
          </cell>
          <cell r="D390">
            <v>1.5</v>
          </cell>
          <cell r="E390">
            <v>230000</v>
          </cell>
          <cell r="F390">
            <v>345000</v>
          </cell>
          <cell r="H390">
            <v>230000</v>
          </cell>
          <cell r="I390">
            <v>30000</v>
          </cell>
          <cell r="J390">
            <v>184000</v>
          </cell>
          <cell r="K390">
            <v>30000</v>
          </cell>
          <cell r="L390">
            <v>30000</v>
          </cell>
        </row>
        <row r="391">
          <cell r="B391" t="str">
            <v>Nước ép cà rốt</v>
          </cell>
          <cell r="C391" t="str">
            <v>lít</v>
          </cell>
          <cell r="D391">
            <v>2.2999999999999998</v>
          </cell>
          <cell r="E391">
            <v>70000</v>
          </cell>
          <cell r="F391">
            <v>161000</v>
          </cell>
          <cell r="H391">
            <v>70000</v>
          </cell>
          <cell r="I391">
            <v>70000</v>
          </cell>
          <cell r="J391">
            <v>96000</v>
          </cell>
          <cell r="K391">
            <v>70000</v>
          </cell>
          <cell r="L391">
            <v>70000</v>
          </cell>
        </row>
        <row r="392">
          <cell r="B392" t="str">
            <v>Nước ép cam</v>
          </cell>
          <cell r="C392" t="str">
            <v>lít</v>
          </cell>
          <cell r="D392">
            <v>6.5</v>
          </cell>
          <cell r="E392">
            <v>70000</v>
          </cell>
          <cell r="F392">
            <v>455000</v>
          </cell>
          <cell r="H392">
            <v>70000</v>
          </cell>
          <cell r="I392">
            <v>60000</v>
          </cell>
          <cell r="J392">
            <v>96000</v>
          </cell>
          <cell r="K392">
            <v>60000</v>
          </cell>
          <cell r="L392">
            <v>60000</v>
          </cell>
        </row>
        <row r="393">
          <cell r="B393" t="str">
            <v>Nước ép đào</v>
          </cell>
          <cell r="C393" t="str">
            <v>lít</v>
          </cell>
          <cell r="D393">
            <v>1.2</v>
          </cell>
          <cell r="E393">
            <v>70000</v>
          </cell>
          <cell r="F393">
            <v>84000</v>
          </cell>
          <cell r="H393">
            <v>70000</v>
          </cell>
          <cell r="I393">
            <v>70000</v>
          </cell>
          <cell r="J393">
            <v>96000</v>
          </cell>
          <cell r="K393">
            <v>70000</v>
          </cell>
          <cell r="L393">
            <v>70000</v>
          </cell>
        </row>
        <row r="394">
          <cell r="B394" t="str">
            <v>Nước ép dứa</v>
          </cell>
          <cell r="C394" t="str">
            <v>lít</v>
          </cell>
          <cell r="D394">
            <v>3.3</v>
          </cell>
          <cell r="E394">
            <v>70000</v>
          </cell>
          <cell r="F394">
            <v>231000</v>
          </cell>
          <cell r="H394">
            <v>70000</v>
          </cell>
          <cell r="I394">
            <v>70000</v>
          </cell>
          <cell r="J394">
            <v>96000</v>
          </cell>
          <cell r="K394">
            <v>70000</v>
          </cell>
          <cell r="L394">
            <v>70000</v>
          </cell>
        </row>
        <row r="395">
          <cell r="B395" t="str">
            <v>Nước ép hoa quả</v>
          </cell>
          <cell r="C395" t="str">
            <v>lít</v>
          </cell>
          <cell r="D395">
            <v>6</v>
          </cell>
          <cell r="E395">
            <v>70000</v>
          </cell>
          <cell r="F395">
            <v>420000</v>
          </cell>
          <cell r="H395">
            <v>70000</v>
          </cell>
          <cell r="I395">
            <v>70000</v>
          </cell>
          <cell r="J395">
            <v>96000</v>
          </cell>
          <cell r="K395">
            <v>70000</v>
          </cell>
          <cell r="L395">
            <v>70000</v>
          </cell>
        </row>
        <row r="396">
          <cell r="B396" t="str">
            <v>Nước ép nho</v>
          </cell>
          <cell r="C396" t="str">
            <v>lít</v>
          </cell>
          <cell r="D396">
            <v>4.5</v>
          </cell>
          <cell r="E396">
            <v>70000</v>
          </cell>
          <cell r="F396">
            <v>315000</v>
          </cell>
          <cell r="H396">
            <v>70000</v>
          </cell>
          <cell r="I396">
            <v>70000</v>
          </cell>
          <cell r="J396">
            <v>96000</v>
          </cell>
          <cell r="K396">
            <v>70000</v>
          </cell>
          <cell r="L396">
            <v>70000</v>
          </cell>
        </row>
        <row r="397">
          <cell r="B397" t="str">
            <v>Nước ép ổi</v>
          </cell>
          <cell r="C397" t="str">
            <v>lít</v>
          </cell>
          <cell r="D397">
            <v>2.2999999999999998</v>
          </cell>
          <cell r="E397">
            <v>70000</v>
          </cell>
          <cell r="F397">
            <v>161000</v>
          </cell>
          <cell r="H397">
            <v>70000</v>
          </cell>
          <cell r="I397">
            <v>70000</v>
          </cell>
          <cell r="J397">
            <v>96000</v>
          </cell>
          <cell r="K397">
            <v>70000</v>
          </cell>
          <cell r="L397">
            <v>70000</v>
          </cell>
        </row>
        <row r="398">
          <cell r="B398" t="str">
            <v>Nước ép táo</v>
          </cell>
          <cell r="C398" t="str">
            <v>lít</v>
          </cell>
          <cell r="D398">
            <v>6</v>
          </cell>
          <cell r="E398">
            <v>70000</v>
          </cell>
          <cell r="F398">
            <v>420000</v>
          </cell>
          <cell r="H398">
            <v>70000</v>
          </cell>
          <cell r="I398">
            <v>60000</v>
          </cell>
          <cell r="J398">
            <v>96000</v>
          </cell>
          <cell r="K398">
            <v>60000</v>
          </cell>
          <cell r="L398">
            <v>60000</v>
          </cell>
        </row>
        <row r="399">
          <cell r="B399" t="str">
            <v>Nước ép việt quất</v>
          </cell>
          <cell r="C399" t="str">
            <v>lít</v>
          </cell>
          <cell r="D399">
            <v>2.1</v>
          </cell>
          <cell r="E399">
            <v>70000</v>
          </cell>
          <cell r="F399">
            <v>147000</v>
          </cell>
          <cell r="H399">
            <v>70000</v>
          </cell>
          <cell r="I399">
            <v>70000</v>
          </cell>
          <cell r="J399">
            <v>96000</v>
          </cell>
          <cell r="K399">
            <v>70000</v>
          </cell>
          <cell r="L399">
            <v>70000</v>
          </cell>
        </row>
        <row r="400">
          <cell r="B400" t="str">
            <v>Nước khoáng</v>
          </cell>
          <cell r="C400" t="str">
            <v>lít</v>
          </cell>
          <cell r="D400">
            <v>2</v>
          </cell>
          <cell r="E400">
            <v>50000</v>
          </cell>
          <cell r="F400">
            <v>100000</v>
          </cell>
          <cell r="H400">
            <v>50000</v>
          </cell>
          <cell r="I400">
            <v>12000</v>
          </cell>
          <cell r="J400">
            <v>96000</v>
          </cell>
          <cell r="K400">
            <v>12000</v>
          </cell>
          <cell r="L400">
            <v>12000</v>
          </cell>
        </row>
        <row r="401">
          <cell r="B401" t="str">
            <v>Nước mắm</v>
          </cell>
          <cell r="C401" t="str">
            <v>lít</v>
          </cell>
          <cell r="D401">
            <v>1</v>
          </cell>
          <cell r="E401">
            <v>95000</v>
          </cell>
          <cell r="F401">
            <v>95000</v>
          </cell>
          <cell r="H401">
            <v>95000</v>
          </cell>
          <cell r="I401">
            <v>50000</v>
          </cell>
          <cell r="J401">
            <v>104000</v>
          </cell>
          <cell r="K401">
            <v>50000</v>
          </cell>
          <cell r="L401">
            <v>50000</v>
          </cell>
        </row>
        <row r="402">
          <cell r="B402" t="str">
            <v>Nước Nam việt quất</v>
          </cell>
          <cell r="C402" t="str">
            <v>lít</v>
          </cell>
          <cell r="D402">
            <v>1.2</v>
          </cell>
          <cell r="E402">
            <v>700000</v>
          </cell>
          <cell r="F402">
            <v>840000</v>
          </cell>
          <cell r="H402">
            <v>700000</v>
          </cell>
          <cell r="I402">
            <v>100000</v>
          </cell>
          <cell r="J402">
            <v>96000</v>
          </cell>
          <cell r="K402">
            <v>96000</v>
          </cell>
          <cell r="L402">
            <v>96000</v>
          </cell>
        </row>
        <row r="403">
          <cell r="B403" t="str">
            <v>Nước ngọt có ga</v>
          </cell>
          <cell r="C403" t="str">
            <v>lít</v>
          </cell>
          <cell r="D403">
            <v>9.1999999999999993</v>
          </cell>
          <cell r="E403">
            <v>50000</v>
          </cell>
          <cell r="F403">
            <v>459999.99999999994</v>
          </cell>
          <cell r="H403">
            <v>50000</v>
          </cell>
          <cell r="I403">
            <v>20000</v>
          </cell>
          <cell r="J403">
            <v>96000</v>
          </cell>
          <cell r="K403">
            <v>20000</v>
          </cell>
          <cell r="L403">
            <v>20000</v>
          </cell>
        </row>
        <row r="404">
          <cell r="B404" t="str">
            <v>Nước rửa tay</v>
          </cell>
          <cell r="C404" t="str">
            <v>lít</v>
          </cell>
          <cell r="D404">
            <v>1</v>
          </cell>
          <cell r="E404">
            <v>50000</v>
          </cell>
          <cell r="F404">
            <v>50000</v>
          </cell>
          <cell r="H404">
            <v>50000</v>
          </cell>
          <cell r="I404">
            <v>60000</v>
          </cell>
          <cell r="J404">
            <v>116000</v>
          </cell>
          <cell r="K404">
            <v>50000</v>
          </cell>
          <cell r="L404">
            <v>50000</v>
          </cell>
        </row>
        <row r="405">
          <cell r="B405" t="str">
            <v xml:space="preserve">Nước sốt </v>
          </cell>
          <cell r="C405" t="str">
            <v>lít</v>
          </cell>
          <cell r="D405">
            <v>1.2</v>
          </cell>
          <cell r="E405">
            <v>350000</v>
          </cell>
          <cell r="F405">
            <v>420000</v>
          </cell>
          <cell r="H405">
            <v>350000</v>
          </cell>
          <cell r="I405">
            <v>100000</v>
          </cell>
          <cell r="J405">
            <v>280000</v>
          </cell>
          <cell r="K405">
            <v>100000</v>
          </cell>
          <cell r="L405">
            <v>100000</v>
          </cell>
        </row>
        <row r="406">
          <cell r="B406" t="str">
            <v>Nước sốt Béarner</v>
          </cell>
          <cell r="C406" t="str">
            <v>lít</v>
          </cell>
          <cell r="D406">
            <v>0.8</v>
          </cell>
          <cell r="E406">
            <v>350000</v>
          </cell>
          <cell r="F406">
            <v>280000</v>
          </cell>
          <cell r="H406">
            <v>350000</v>
          </cell>
          <cell r="I406">
            <v>150000</v>
          </cell>
          <cell r="J406">
            <v>280000</v>
          </cell>
          <cell r="K406">
            <v>150000</v>
          </cell>
          <cell r="L406">
            <v>150000</v>
          </cell>
        </row>
        <row r="407">
          <cell r="B407" t="str">
            <v>Nước sốt Bexamen</v>
          </cell>
          <cell r="C407" t="str">
            <v>lít</v>
          </cell>
          <cell r="D407">
            <v>2</v>
          </cell>
          <cell r="E407">
            <v>350000</v>
          </cell>
          <cell r="F407">
            <v>700000</v>
          </cell>
          <cell r="H407">
            <v>350000</v>
          </cell>
          <cell r="I407">
            <v>150000</v>
          </cell>
          <cell r="J407">
            <v>280000</v>
          </cell>
          <cell r="K407">
            <v>150000</v>
          </cell>
          <cell r="L407">
            <v>150000</v>
          </cell>
        </row>
        <row r="408">
          <cell r="B408" t="str">
            <v>Nước sốt cà chua</v>
          </cell>
          <cell r="C408" t="str">
            <v>lít</v>
          </cell>
          <cell r="D408">
            <v>0.2</v>
          </cell>
          <cell r="E408">
            <v>150000</v>
          </cell>
          <cell r="F408">
            <v>30000</v>
          </cell>
          <cell r="H408">
            <v>150000</v>
          </cell>
          <cell r="I408">
            <v>100000</v>
          </cell>
          <cell r="J408">
            <v>168000</v>
          </cell>
          <cell r="K408">
            <v>100000</v>
          </cell>
          <cell r="L408">
            <v>100000</v>
          </cell>
        </row>
        <row r="409">
          <cell r="B409" t="str">
            <v>Nước sốt hoa quả</v>
          </cell>
          <cell r="C409" t="str">
            <v>lít</v>
          </cell>
          <cell r="D409">
            <v>1.3</v>
          </cell>
          <cell r="E409">
            <v>210000</v>
          </cell>
          <cell r="F409">
            <v>273000</v>
          </cell>
          <cell r="H409">
            <v>210000</v>
          </cell>
          <cell r="I409">
            <v>100000</v>
          </cell>
          <cell r="J409">
            <v>168000</v>
          </cell>
          <cell r="K409">
            <v>100000</v>
          </cell>
          <cell r="L409">
            <v>100000</v>
          </cell>
        </row>
        <row r="410">
          <cell r="B410" t="str">
            <v>Nước sốt thịt bê</v>
          </cell>
          <cell r="C410" t="str">
            <v>lít</v>
          </cell>
          <cell r="D410">
            <v>0.8</v>
          </cell>
          <cell r="E410">
            <v>250000</v>
          </cell>
          <cell r="F410">
            <v>200000</v>
          </cell>
          <cell r="H410">
            <v>250000</v>
          </cell>
          <cell r="I410">
            <v>150000</v>
          </cell>
          <cell r="J410">
            <v>280000</v>
          </cell>
          <cell r="K410">
            <v>150000</v>
          </cell>
          <cell r="L410">
            <v>150000</v>
          </cell>
        </row>
        <row r="411">
          <cell r="B411" t="str">
            <v>Nước sốt Worceter</v>
          </cell>
          <cell r="C411" t="str">
            <v>lít</v>
          </cell>
          <cell r="D411">
            <v>0.5</v>
          </cell>
          <cell r="E411">
            <v>250000</v>
          </cell>
          <cell r="F411">
            <v>125000</v>
          </cell>
          <cell r="H411">
            <v>250000</v>
          </cell>
          <cell r="I411">
            <v>150000</v>
          </cell>
          <cell r="J411">
            <v>280000</v>
          </cell>
          <cell r="K411">
            <v>150000</v>
          </cell>
          <cell r="L411">
            <v>150000</v>
          </cell>
        </row>
        <row r="412">
          <cell r="B412" t="str">
            <v>Nước tẩy màu</v>
          </cell>
          <cell r="C412" t="str">
            <v>lít</v>
          </cell>
          <cell r="D412">
            <v>4.5999999999999996</v>
          </cell>
          <cell r="E412">
            <v>55000</v>
          </cell>
          <cell r="F412">
            <v>252999.99999999997</v>
          </cell>
          <cell r="H412">
            <v>55000</v>
          </cell>
          <cell r="I412">
            <v>30000</v>
          </cell>
          <cell r="J412">
            <v>176000</v>
          </cell>
          <cell r="K412">
            <v>30000</v>
          </cell>
          <cell r="L412">
            <v>30000</v>
          </cell>
        </row>
        <row r="413">
          <cell r="B413" t="str">
            <v>Nước tẩy trắng</v>
          </cell>
          <cell r="C413" t="str">
            <v>lít</v>
          </cell>
          <cell r="D413">
            <v>4.5999999999999996</v>
          </cell>
          <cell r="E413">
            <v>55000</v>
          </cell>
          <cell r="F413">
            <v>252999.99999999997</v>
          </cell>
          <cell r="H413">
            <v>55000</v>
          </cell>
          <cell r="I413">
            <v>30000</v>
          </cell>
          <cell r="J413">
            <v>176000</v>
          </cell>
          <cell r="K413">
            <v>30000</v>
          </cell>
          <cell r="L413">
            <v>30000</v>
          </cell>
        </row>
        <row r="414">
          <cell r="B414" t="str">
            <v>Nước xả làm mềm vải</v>
          </cell>
          <cell r="C414" t="str">
            <v>lít</v>
          </cell>
          <cell r="D414">
            <v>4.5999999999999996</v>
          </cell>
          <cell r="E414">
            <v>60000</v>
          </cell>
          <cell r="F414">
            <v>276000</v>
          </cell>
          <cell r="H414">
            <v>60000</v>
          </cell>
          <cell r="I414">
            <v>60000</v>
          </cell>
          <cell r="J414">
            <v>176000</v>
          </cell>
          <cell r="K414">
            <v>60000</v>
          </cell>
          <cell r="L414">
            <v>60000</v>
          </cell>
        </row>
        <row r="415">
          <cell r="B415" t="str">
            <v>Nước xịt khử mùi hôi nách</v>
          </cell>
          <cell r="C415" t="str">
            <v>lít</v>
          </cell>
          <cell r="D415">
            <v>1</v>
          </cell>
          <cell r="E415">
            <v>220000</v>
          </cell>
          <cell r="F415">
            <v>220000</v>
          </cell>
          <cell r="H415">
            <v>220000</v>
          </cell>
          <cell r="I415">
            <v>40000</v>
          </cell>
          <cell r="J415">
            <v>176000</v>
          </cell>
          <cell r="K415">
            <v>40000</v>
          </cell>
          <cell r="L415">
            <v>40000</v>
          </cell>
        </row>
        <row r="416">
          <cell r="B416" t="str">
            <v>Nước xốt socola</v>
          </cell>
          <cell r="C416" t="str">
            <v>lít</v>
          </cell>
          <cell r="D416">
            <v>0.5</v>
          </cell>
          <cell r="E416">
            <v>130000</v>
          </cell>
          <cell r="F416">
            <v>65000</v>
          </cell>
          <cell r="H416">
            <v>130000</v>
          </cell>
          <cell r="I416">
            <v>150000</v>
          </cell>
          <cell r="J416">
            <v>280000</v>
          </cell>
          <cell r="K416">
            <v>130000</v>
          </cell>
          <cell r="L416">
            <v>130000</v>
          </cell>
        </row>
        <row r="417">
          <cell r="B417" t="str">
            <v>Ốc</v>
          </cell>
          <cell r="C417" t="str">
            <v>kg</v>
          </cell>
          <cell r="D417">
            <v>2.2999999999999998</v>
          </cell>
          <cell r="E417">
            <v>45000</v>
          </cell>
          <cell r="F417">
            <v>103499.99999999999</v>
          </cell>
          <cell r="H417">
            <v>45000</v>
          </cell>
          <cell r="I417">
            <v>150000</v>
          </cell>
          <cell r="J417">
            <v>36000</v>
          </cell>
          <cell r="K417">
            <v>36000</v>
          </cell>
          <cell r="L417">
            <v>36000</v>
          </cell>
        </row>
        <row r="418">
          <cell r="B418" t="str">
            <v>Ổi</v>
          </cell>
          <cell r="C418" t="str">
            <v>kg</v>
          </cell>
          <cell r="D418">
            <v>2.2999999999999998</v>
          </cell>
          <cell r="E418">
            <v>25000</v>
          </cell>
          <cell r="F418">
            <v>57499.999999999993</v>
          </cell>
          <cell r="H418">
            <v>25000</v>
          </cell>
          <cell r="I418">
            <v>30000</v>
          </cell>
          <cell r="J418">
            <v>20000</v>
          </cell>
          <cell r="K418">
            <v>20000</v>
          </cell>
          <cell r="L418">
            <v>20000</v>
          </cell>
        </row>
        <row r="419">
          <cell r="B419" t="str">
            <v>Ống hút gập các màu</v>
          </cell>
          <cell r="C419" t="str">
            <v xml:space="preserve">bịch </v>
          </cell>
          <cell r="D419">
            <v>10.199999999999999</v>
          </cell>
          <cell r="E419">
            <v>15000</v>
          </cell>
          <cell r="F419">
            <v>153000</v>
          </cell>
          <cell r="H419">
            <v>15000</v>
          </cell>
          <cell r="I419">
            <v>30000</v>
          </cell>
          <cell r="J419">
            <v>12000</v>
          </cell>
          <cell r="K419">
            <v>12000</v>
          </cell>
          <cell r="L419">
            <v>12000</v>
          </cell>
        </row>
        <row r="420">
          <cell r="B420" t="str">
            <v>Ớt bột</v>
          </cell>
          <cell r="C420" t="str">
            <v>kg</v>
          </cell>
          <cell r="D420">
            <v>0.5</v>
          </cell>
          <cell r="E420">
            <v>250000</v>
          </cell>
          <cell r="F420">
            <v>125000</v>
          </cell>
          <cell r="H420">
            <v>250000</v>
          </cell>
          <cell r="I420">
            <v>250000</v>
          </cell>
          <cell r="J420">
            <v>200000</v>
          </cell>
          <cell r="K420">
            <v>200000</v>
          </cell>
          <cell r="L420">
            <v>200000</v>
          </cell>
        </row>
        <row r="421">
          <cell r="B421" t="str">
            <v>Ớt chuông Đà Lạt</v>
          </cell>
          <cell r="C421" t="str">
            <v>kg</v>
          </cell>
          <cell r="D421">
            <v>0.8</v>
          </cell>
          <cell r="E421">
            <v>85000</v>
          </cell>
          <cell r="F421">
            <v>68000</v>
          </cell>
          <cell r="H421">
            <v>85000</v>
          </cell>
          <cell r="I421">
            <v>50000</v>
          </cell>
          <cell r="J421">
            <v>68000</v>
          </cell>
          <cell r="K421">
            <v>50000</v>
          </cell>
          <cell r="L421">
            <v>50000</v>
          </cell>
        </row>
        <row r="422">
          <cell r="B422" t="str">
            <v>Ớt chuông đỏ</v>
          </cell>
          <cell r="C422" t="str">
            <v>kg</v>
          </cell>
          <cell r="D422">
            <v>8.0500000000000007</v>
          </cell>
          <cell r="E422">
            <v>85000</v>
          </cell>
          <cell r="F422">
            <v>684250.00000000012</v>
          </cell>
          <cell r="H422">
            <v>85000</v>
          </cell>
          <cell r="I422">
            <v>50000</v>
          </cell>
          <cell r="J422">
            <v>68000</v>
          </cell>
          <cell r="K422">
            <v>50000</v>
          </cell>
          <cell r="L422">
            <v>50000</v>
          </cell>
        </row>
        <row r="423">
          <cell r="B423" t="str">
            <v>Ớt chuông xanh</v>
          </cell>
          <cell r="C423" t="str">
            <v>kg</v>
          </cell>
          <cell r="D423">
            <v>8.0500000000000007</v>
          </cell>
          <cell r="E423">
            <v>85000</v>
          </cell>
          <cell r="F423">
            <v>684250.00000000012</v>
          </cell>
          <cell r="H423">
            <v>85000</v>
          </cell>
          <cell r="I423">
            <v>40000</v>
          </cell>
          <cell r="J423">
            <v>68000</v>
          </cell>
          <cell r="K423">
            <v>40000</v>
          </cell>
          <cell r="L423">
            <v>40000</v>
          </cell>
        </row>
        <row r="424">
          <cell r="B424" t="str">
            <v>Ớt ngọt</v>
          </cell>
          <cell r="C424" t="str">
            <v>kg</v>
          </cell>
          <cell r="D424">
            <v>2.0699999999999998</v>
          </cell>
          <cell r="E424">
            <v>85000</v>
          </cell>
          <cell r="F424">
            <v>175950</v>
          </cell>
          <cell r="H424">
            <v>85000</v>
          </cell>
          <cell r="I424">
            <v>50000</v>
          </cell>
          <cell r="J424">
            <v>68000</v>
          </cell>
          <cell r="K424">
            <v>50000</v>
          </cell>
          <cell r="L424">
            <v>50000</v>
          </cell>
        </row>
        <row r="425">
          <cell r="B425" t="str">
            <v>Ớt tươi</v>
          </cell>
          <cell r="C425" t="str">
            <v>kg</v>
          </cell>
          <cell r="D425">
            <v>0.5</v>
          </cell>
          <cell r="E425">
            <v>85000</v>
          </cell>
          <cell r="F425">
            <v>42500</v>
          </cell>
          <cell r="H425">
            <v>85000</v>
          </cell>
          <cell r="I425">
            <v>60000</v>
          </cell>
          <cell r="J425">
            <v>68000</v>
          </cell>
          <cell r="K425">
            <v>60000</v>
          </cell>
          <cell r="L425">
            <v>60000</v>
          </cell>
        </row>
        <row r="426">
          <cell r="B426" t="str">
            <v>Pa tê</v>
          </cell>
          <cell r="C426" t="str">
            <v>kg</v>
          </cell>
          <cell r="D426">
            <v>1.1499999999999999</v>
          </cell>
          <cell r="E426">
            <v>180000</v>
          </cell>
          <cell r="F426">
            <v>206999.99999999997</v>
          </cell>
          <cell r="H426">
            <v>180000</v>
          </cell>
          <cell r="I426">
            <v>150000</v>
          </cell>
          <cell r="J426">
            <v>280000</v>
          </cell>
          <cell r="K426">
            <v>150000</v>
          </cell>
          <cell r="L426">
            <v>150000</v>
          </cell>
        </row>
        <row r="427">
          <cell r="B427" t="str">
            <v>Passion Cabernet Sauvignon</v>
          </cell>
          <cell r="C427" t="str">
            <v>chai</v>
          </cell>
          <cell r="D427">
            <v>1</v>
          </cell>
          <cell r="E427">
            <v>205000</v>
          </cell>
          <cell r="F427">
            <v>205000</v>
          </cell>
          <cell r="H427">
            <v>205000</v>
          </cell>
          <cell r="I427">
            <v>130000</v>
          </cell>
          <cell r="J427">
            <v>280000</v>
          </cell>
          <cell r="K427">
            <v>130000</v>
          </cell>
          <cell r="L427">
            <v>130000</v>
          </cell>
        </row>
        <row r="428">
          <cell r="B428" t="str">
            <v>Passion fruit puree</v>
          </cell>
          <cell r="C428" t="str">
            <v>chai</v>
          </cell>
          <cell r="D428">
            <v>1.1499999999999999</v>
          </cell>
          <cell r="E428">
            <v>220000</v>
          </cell>
          <cell r="F428">
            <v>252999.99999999997</v>
          </cell>
          <cell r="H428">
            <v>220000</v>
          </cell>
          <cell r="I428">
            <v>350000</v>
          </cell>
          <cell r="J428">
            <v>176000</v>
          </cell>
          <cell r="K428">
            <v>176000</v>
          </cell>
          <cell r="L428">
            <v>176000</v>
          </cell>
        </row>
        <row r="429">
          <cell r="B429" t="str">
            <v>Passion Merlot</v>
          </cell>
          <cell r="C429" t="str">
            <v>chai</v>
          </cell>
          <cell r="D429">
            <v>1</v>
          </cell>
          <cell r="E429">
            <v>220000</v>
          </cell>
          <cell r="F429">
            <v>220000</v>
          </cell>
          <cell r="H429">
            <v>220000</v>
          </cell>
          <cell r="I429">
            <v>130000</v>
          </cell>
          <cell r="J429">
            <v>280000</v>
          </cell>
          <cell r="K429">
            <v>130000</v>
          </cell>
          <cell r="L429">
            <v>130000</v>
          </cell>
        </row>
        <row r="430">
          <cell r="B430" t="str">
            <v>Peach puree</v>
          </cell>
          <cell r="C430" t="str">
            <v>chai</v>
          </cell>
          <cell r="D430">
            <v>1.1499999999999999</v>
          </cell>
          <cell r="E430">
            <v>220000</v>
          </cell>
          <cell r="F430">
            <v>252999.99999999997</v>
          </cell>
          <cell r="H430">
            <v>220000</v>
          </cell>
          <cell r="I430">
            <v>350000</v>
          </cell>
          <cell r="J430">
            <v>176000</v>
          </cell>
          <cell r="K430">
            <v>176000</v>
          </cell>
          <cell r="L430">
            <v>176000</v>
          </cell>
        </row>
        <row r="431">
          <cell r="B431" t="str">
            <v>Phấn</v>
          </cell>
          <cell r="C431" t="str">
            <v>hộp</v>
          </cell>
          <cell r="D431">
            <v>2</v>
          </cell>
          <cell r="E431">
            <v>10000</v>
          </cell>
          <cell r="F431">
            <v>20000</v>
          </cell>
          <cell r="H431">
            <v>10000</v>
          </cell>
          <cell r="I431">
            <v>10000</v>
          </cell>
          <cell r="J431">
            <v>28000</v>
          </cell>
          <cell r="K431">
            <v>10000</v>
          </cell>
          <cell r="L431">
            <v>10000</v>
          </cell>
        </row>
        <row r="432">
          <cell r="B432" t="str">
            <v>Phấn màu</v>
          </cell>
          <cell r="C432" t="str">
            <v>hộp</v>
          </cell>
          <cell r="D432">
            <v>2</v>
          </cell>
          <cell r="E432">
            <v>15000</v>
          </cell>
          <cell r="F432">
            <v>30000</v>
          </cell>
          <cell r="H432">
            <v>15000</v>
          </cell>
          <cell r="I432">
            <v>20000</v>
          </cell>
          <cell r="J432">
            <v>28000</v>
          </cell>
          <cell r="K432">
            <v>15000</v>
          </cell>
          <cell r="L432">
            <v>15000</v>
          </cell>
        </row>
        <row r="433">
          <cell r="B433" t="str">
            <v>Phần mềm quản lý kho</v>
          </cell>
          <cell r="C433" t="str">
            <v>bộ</v>
          </cell>
          <cell r="D433">
            <v>1</v>
          </cell>
          <cell r="E433">
            <v>0</v>
          </cell>
          <cell r="F433">
            <v>0</v>
          </cell>
          <cell r="G433" t="str">
            <v>x</v>
          </cell>
          <cell r="H433">
            <v>0</v>
          </cell>
          <cell r="I433">
            <v>3000000</v>
          </cell>
          <cell r="J433">
            <v>0</v>
          </cell>
          <cell r="K433">
            <v>0</v>
          </cell>
          <cell r="L433">
            <v>3000000</v>
          </cell>
        </row>
        <row r="434">
          <cell r="B434" t="str">
            <v xml:space="preserve">Phần mềm quản trị khách sạn </v>
          </cell>
          <cell r="C434" t="str">
            <v>bộ</v>
          </cell>
          <cell r="D434">
            <v>1</v>
          </cell>
          <cell r="E434">
            <v>0</v>
          </cell>
          <cell r="F434">
            <v>0</v>
          </cell>
          <cell r="G434" t="str">
            <v>x</v>
          </cell>
          <cell r="H434">
            <v>0</v>
          </cell>
          <cell r="I434">
            <v>3000000</v>
          </cell>
          <cell r="J434">
            <v>0</v>
          </cell>
          <cell r="K434">
            <v>0</v>
          </cell>
          <cell r="L434">
            <v>3000000</v>
          </cell>
        </row>
        <row r="435">
          <cell r="B435" t="str">
            <v>Phiếu ăn sáng</v>
          </cell>
          <cell r="C435" t="str">
            <v>quyển</v>
          </cell>
          <cell r="D435">
            <v>1</v>
          </cell>
          <cell r="E435">
            <v>50000</v>
          </cell>
          <cell r="F435">
            <v>50000</v>
          </cell>
          <cell r="H435">
            <v>50000</v>
          </cell>
          <cell r="I435">
            <v>30000</v>
          </cell>
          <cell r="J435">
            <v>50000</v>
          </cell>
          <cell r="K435">
            <v>30000</v>
          </cell>
          <cell r="L435">
            <v>30000</v>
          </cell>
        </row>
        <row r="436">
          <cell r="B436" t="str">
            <v>Phiếu báo thức</v>
          </cell>
          <cell r="C436" t="str">
            <v>quyển</v>
          </cell>
          <cell r="D436">
            <v>1</v>
          </cell>
          <cell r="E436">
            <v>50000</v>
          </cell>
          <cell r="F436">
            <v>50000</v>
          </cell>
          <cell r="H436">
            <v>50000</v>
          </cell>
          <cell r="I436">
            <v>30000</v>
          </cell>
          <cell r="J436">
            <v>50000</v>
          </cell>
          <cell r="K436">
            <v>30000</v>
          </cell>
          <cell r="L436">
            <v>30000</v>
          </cell>
        </row>
        <row r="437">
          <cell r="B437" t="str">
            <v>Phiếu đề xuất mua hàng</v>
          </cell>
          <cell r="C437" t="str">
            <v>quyển</v>
          </cell>
          <cell r="D437">
            <v>1</v>
          </cell>
          <cell r="E437">
            <v>50000</v>
          </cell>
          <cell r="F437">
            <v>50000</v>
          </cell>
          <cell r="H437">
            <v>50000</v>
          </cell>
          <cell r="I437">
            <v>30000</v>
          </cell>
          <cell r="J437">
            <v>50000</v>
          </cell>
          <cell r="K437">
            <v>30000</v>
          </cell>
          <cell r="L437">
            <v>30000</v>
          </cell>
        </row>
        <row r="438">
          <cell r="B438" t="str">
            <v>Phiếu đổi tiền</v>
          </cell>
          <cell r="C438" t="str">
            <v>quyển</v>
          </cell>
          <cell r="D438">
            <v>1</v>
          </cell>
          <cell r="E438">
            <v>50000</v>
          </cell>
          <cell r="F438">
            <v>50000</v>
          </cell>
          <cell r="H438">
            <v>50000</v>
          </cell>
          <cell r="I438">
            <v>30000</v>
          </cell>
          <cell r="J438">
            <v>50000</v>
          </cell>
          <cell r="K438">
            <v>30000</v>
          </cell>
          <cell r="L438">
            <v>30000</v>
          </cell>
        </row>
        <row r="439">
          <cell r="B439" t="str">
            <v>Phiếu ghi yêu cầu</v>
          </cell>
          <cell r="C439" t="str">
            <v>quyển</v>
          </cell>
          <cell r="D439">
            <v>1</v>
          </cell>
          <cell r="E439">
            <v>50000</v>
          </cell>
          <cell r="F439">
            <v>50000</v>
          </cell>
          <cell r="H439">
            <v>50000</v>
          </cell>
          <cell r="I439">
            <v>30000</v>
          </cell>
          <cell r="J439">
            <v>50000</v>
          </cell>
          <cell r="K439">
            <v>30000</v>
          </cell>
          <cell r="L439">
            <v>30000</v>
          </cell>
        </row>
        <row r="440">
          <cell r="B440" t="str">
            <v>Phiếu giao hàng</v>
          </cell>
          <cell r="C440" t="str">
            <v>quyển</v>
          </cell>
          <cell r="D440">
            <v>3.3</v>
          </cell>
          <cell r="E440">
            <v>50000</v>
          </cell>
          <cell r="F440">
            <v>165000</v>
          </cell>
          <cell r="H440">
            <v>50000</v>
          </cell>
          <cell r="I440">
            <v>30000</v>
          </cell>
          <cell r="J440">
            <v>50000</v>
          </cell>
          <cell r="K440">
            <v>30000</v>
          </cell>
          <cell r="L440">
            <v>30000</v>
          </cell>
        </row>
        <row r="441">
          <cell r="B441" t="str">
            <v>Phiếu gửi tin nhắn</v>
          </cell>
          <cell r="C441" t="str">
            <v>quyển</v>
          </cell>
          <cell r="D441">
            <v>1</v>
          </cell>
          <cell r="E441">
            <v>50000</v>
          </cell>
          <cell r="F441">
            <v>50000</v>
          </cell>
          <cell r="H441">
            <v>50000</v>
          </cell>
          <cell r="I441">
            <v>30000</v>
          </cell>
          <cell r="J441">
            <v>50000</v>
          </cell>
          <cell r="K441">
            <v>30000</v>
          </cell>
          <cell r="L441">
            <v>30000</v>
          </cell>
        </row>
        <row r="442">
          <cell r="B442" t="str">
            <v>Phiếu ký gửi đồ</v>
          </cell>
          <cell r="C442" t="str">
            <v>quyển</v>
          </cell>
          <cell r="D442">
            <v>1</v>
          </cell>
          <cell r="E442">
            <v>50000</v>
          </cell>
          <cell r="F442">
            <v>50000</v>
          </cell>
          <cell r="H442">
            <v>50000</v>
          </cell>
          <cell r="I442">
            <v>30000</v>
          </cell>
          <cell r="J442">
            <v>50000</v>
          </cell>
          <cell r="K442">
            <v>30000</v>
          </cell>
          <cell r="L442">
            <v>30000</v>
          </cell>
        </row>
        <row r="443">
          <cell r="B443" t="str">
            <v>Phiếu lấy hàng</v>
          </cell>
          <cell r="C443" t="str">
            <v>quyển</v>
          </cell>
          <cell r="D443">
            <v>1</v>
          </cell>
          <cell r="E443">
            <v>50000</v>
          </cell>
          <cell r="F443">
            <v>50000</v>
          </cell>
          <cell r="H443">
            <v>50000</v>
          </cell>
          <cell r="I443">
            <v>30000</v>
          </cell>
          <cell r="J443">
            <v>50000</v>
          </cell>
          <cell r="K443">
            <v>30000</v>
          </cell>
          <cell r="L443">
            <v>30000</v>
          </cell>
        </row>
        <row r="444">
          <cell r="B444" t="str">
            <v>Phiếu nhận hàng</v>
          </cell>
          <cell r="C444" t="str">
            <v>quyển</v>
          </cell>
          <cell r="D444">
            <v>1</v>
          </cell>
          <cell r="E444">
            <v>50000</v>
          </cell>
          <cell r="F444">
            <v>50000</v>
          </cell>
          <cell r="H444">
            <v>50000</v>
          </cell>
          <cell r="I444">
            <v>30000</v>
          </cell>
          <cell r="J444">
            <v>50000</v>
          </cell>
          <cell r="K444">
            <v>30000</v>
          </cell>
          <cell r="L444">
            <v>30000</v>
          </cell>
        </row>
        <row r="445">
          <cell r="B445" t="str">
            <v>Phiếu thăm dò ý kiến khách hàng</v>
          </cell>
          <cell r="C445" t="str">
            <v>quyển</v>
          </cell>
          <cell r="D445">
            <v>1</v>
          </cell>
          <cell r="E445">
            <v>50000</v>
          </cell>
          <cell r="F445">
            <v>50000</v>
          </cell>
          <cell r="H445">
            <v>50000</v>
          </cell>
          <cell r="I445">
            <v>30000</v>
          </cell>
          <cell r="J445">
            <v>50000</v>
          </cell>
          <cell r="K445">
            <v>30000</v>
          </cell>
          <cell r="L445">
            <v>30000</v>
          </cell>
        </row>
        <row r="446">
          <cell r="B446" t="str">
            <v>Phiếu thông báo tiệc</v>
          </cell>
          <cell r="C446" t="str">
            <v>quyển</v>
          </cell>
          <cell r="D446">
            <v>1</v>
          </cell>
          <cell r="E446">
            <v>50000</v>
          </cell>
          <cell r="F446">
            <v>50000</v>
          </cell>
          <cell r="H446">
            <v>50000</v>
          </cell>
          <cell r="I446">
            <v>30000</v>
          </cell>
          <cell r="J446">
            <v>120000</v>
          </cell>
          <cell r="K446">
            <v>30000</v>
          </cell>
          <cell r="L446">
            <v>30000</v>
          </cell>
        </row>
        <row r="447">
          <cell r="B447" t="str">
            <v>Phiếu xuất hàng</v>
          </cell>
          <cell r="C447" t="str">
            <v>quyển</v>
          </cell>
          <cell r="D447">
            <v>1</v>
          </cell>
          <cell r="E447">
            <v>50000</v>
          </cell>
          <cell r="F447">
            <v>50000</v>
          </cell>
          <cell r="H447">
            <v>50000</v>
          </cell>
          <cell r="I447">
            <v>30000</v>
          </cell>
          <cell r="J447">
            <v>50000</v>
          </cell>
          <cell r="K447">
            <v>30000</v>
          </cell>
          <cell r="L447">
            <v>30000</v>
          </cell>
        </row>
        <row r="448">
          <cell r="B448" t="str">
            <v>Phiếu yêu cầu lấy hàng</v>
          </cell>
          <cell r="C448" t="str">
            <v>quyển</v>
          </cell>
          <cell r="D448">
            <v>4.5999999999999996</v>
          </cell>
          <cell r="E448">
            <v>50000</v>
          </cell>
          <cell r="F448">
            <v>229999.99999999997</v>
          </cell>
          <cell r="H448">
            <v>50000</v>
          </cell>
          <cell r="I448">
            <v>30000</v>
          </cell>
          <cell r="J448">
            <v>50000</v>
          </cell>
          <cell r="K448">
            <v>30000</v>
          </cell>
          <cell r="L448">
            <v>30000</v>
          </cell>
        </row>
        <row r="449">
          <cell r="B449" t="str">
            <v>Pho mai</v>
          </cell>
          <cell r="C449" t="str">
            <v>kg</v>
          </cell>
          <cell r="D449">
            <v>3</v>
          </cell>
          <cell r="E449">
            <v>406000</v>
          </cell>
          <cell r="F449">
            <v>1218000</v>
          </cell>
          <cell r="H449">
            <v>406000</v>
          </cell>
          <cell r="I449">
            <v>300000</v>
          </cell>
          <cell r="J449">
            <v>440000</v>
          </cell>
          <cell r="K449">
            <v>300000</v>
          </cell>
          <cell r="L449">
            <v>300000</v>
          </cell>
        </row>
        <row r="450">
          <cell r="B450" t="str">
            <v>Phô mai bào</v>
          </cell>
          <cell r="C450" t="str">
            <v>kg</v>
          </cell>
          <cell r="D450">
            <v>1.1499999999999999</v>
          </cell>
          <cell r="E450">
            <v>405000</v>
          </cell>
          <cell r="F450">
            <v>465749.99999999994</v>
          </cell>
          <cell r="H450">
            <v>405000</v>
          </cell>
          <cell r="I450">
            <v>350000</v>
          </cell>
          <cell r="J450">
            <v>520000</v>
          </cell>
          <cell r="K450">
            <v>350000</v>
          </cell>
          <cell r="L450">
            <v>350000</v>
          </cell>
        </row>
        <row r="451">
          <cell r="B451" t="str">
            <v>Phô mai bột</v>
          </cell>
          <cell r="C451" t="str">
            <v>kg</v>
          </cell>
          <cell r="D451">
            <v>1.8</v>
          </cell>
          <cell r="E451">
            <v>405000</v>
          </cell>
          <cell r="F451">
            <v>729000</v>
          </cell>
          <cell r="H451">
            <v>405000</v>
          </cell>
          <cell r="I451">
            <v>300000</v>
          </cell>
          <cell r="J451">
            <v>360000</v>
          </cell>
          <cell r="K451">
            <v>300000</v>
          </cell>
          <cell r="L451">
            <v>300000</v>
          </cell>
        </row>
        <row r="452">
          <cell r="B452" t="str">
            <v>Phô mai kem</v>
          </cell>
          <cell r="C452" t="str">
            <v>kg</v>
          </cell>
          <cell r="D452">
            <v>1.1499999999999999</v>
          </cell>
          <cell r="E452">
            <v>405000</v>
          </cell>
          <cell r="F452">
            <v>465749.99999999994</v>
          </cell>
          <cell r="H452">
            <v>405000</v>
          </cell>
          <cell r="I452">
            <v>500000</v>
          </cell>
          <cell r="J452">
            <v>360000</v>
          </cell>
          <cell r="K452">
            <v>360000</v>
          </cell>
          <cell r="L452">
            <v>360000</v>
          </cell>
        </row>
        <row r="453">
          <cell r="B453" t="str">
            <v>Phô mai mặn</v>
          </cell>
          <cell r="C453" t="str">
            <v>kg</v>
          </cell>
          <cell r="D453">
            <v>1.1499999999999999</v>
          </cell>
          <cell r="E453">
            <v>405000</v>
          </cell>
          <cell r="F453">
            <v>465749.99999999994</v>
          </cell>
          <cell r="H453">
            <v>405000</v>
          </cell>
          <cell r="I453">
            <v>300000</v>
          </cell>
          <cell r="J453">
            <v>360000</v>
          </cell>
          <cell r="K453">
            <v>300000</v>
          </cell>
          <cell r="L453">
            <v>300000</v>
          </cell>
        </row>
        <row r="454">
          <cell r="B454" t="str">
            <v>Pho mai Mozzarella</v>
          </cell>
          <cell r="C454" t="str">
            <v>kg</v>
          </cell>
          <cell r="D454">
            <v>1.6</v>
          </cell>
          <cell r="E454">
            <v>250000</v>
          </cell>
          <cell r="F454">
            <v>400000</v>
          </cell>
          <cell r="H454">
            <v>250000</v>
          </cell>
          <cell r="I454">
            <v>300000</v>
          </cell>
          <cell r="J454">
            <v>360000</v>
          </cell>
          <cell r="K454">
            <v>250000</v>
          </cell>
          <cell r="L454">
            <v>250000</v>
          </cell>
        </row>
        <row r="455">
          <cell r="B455" t="str">
            <v>Phô mai Ricotta</v>
          </cell>
          <cell r="C455" t="str">
            <v>kg</v>
          </cell>
          <cell r="D455">
            <v>1.1499999999999999</v>
          </cell>
          <cell r="E455">
            <v>250000</v>
          </cell>
          <cell r="F455">
            <v>287500</v>
          </cell>
          <cell r="H455">
            <v>250000</v>
          </cell>
          <cell r="I455">
            <v>600000</v>
          </cell>
          <cell r="J455">
            <v>360000</v>
          </cell>
          <cell r="K455">
            <v>250000</v>
          </cell>
          <cell r="L455">
            <v>250000</v>
          </cell>
        </row>
        <row r="456">
          <cell r="B456" t="str">
            <v>Pho mai Roquefort</v>
          </cell>
          <cell r="C456" t="str">
            <v>kg</v>
          </cell>
          <cell r="D456">
            <v>1</v>
          </cell>
          <cell r="E456">
            <v>250000</v>
          </cell>
          <cell r="F456">
            <v>250000</v>
          </cell>
          <cell r="H456">
            <v>250000</v>
          </cell>
          <cell r="I456">
            <v>600000</v>
          </cell>
          <cell r="J456">
            <v>360000</v>
          </cell>
          <cell r="K456">
            <v>250000</v>
          </cell>
          <cell r="L456">
            <v>250000</v>
          </cell>
        </row>
        <row r="457">
          <cell r="B457" t="str">
            <v>Pho mai tươi</v>
          </cell>
          <cell r="C457" t="str">
            <v>kg</v>
          </cell>
          <cell r="D457">
            <v>2.2999999999999998</v>
          </cell>
          <cell r="E457">
            <v>250000</v>
          </cell>
          <cell r="F457">
            <v>575000</v>
          </cell>
          <cell r="H457">
            <v>250000</v>
          </cell>
          <cell r="I457">
            <v>300000</v>
          </cell>
          <cell r="J457">
            <v>360000</v>
          </cell>
          <cell r="K457">
            <v>250000</v>
          </cell>
          <cell r="L457">
            <v>250000</v>
          </cell>
        </row>
        <row r="458">
          <cell r="B458" t="str">
            <v>Pho mát Pácma</v>
          </cell>
          <cell r="C458" t="str">
            <v>kg</v>
          </cell>
          <cell r="D458">
            <v>1.1499999999999999</v>
          </cell>
          <cell r="E458">
            <v>250000</v>
          </cell>
          <cell r="F458">
            <v>287500</v>
          </cell>
          <cell r="H458">
            <v>250000</v>
          </cell>
          <cell r="I458">
            <v>600000</v>
          </cell>
          <cell r="J458">
            <v>360000</v>
          </cell>
          <cell r="K458">
            <v>250000</v>
          </cell>
          <cell r="L458">
            <v>250000</v>
          </cell>
        </row>
        <row r="459">
          <cell r="B459" t="str">
            <v>Phong bì</v>
          </cell>
          <cell r="C459" t="str">
            <v>cái</v>
          </cell>
          <cell r="D459">
            <v>10</v>
          </cell>
          <cell r="E459">
            <v>5000</v>
          </cell>
          <cell r="F459">
            <v>50000</v>
          </cell>
          <cell r="H459">
            <v>5000</v>
          </cell>
          <cell r="I459">
            <v>1000</v>
          </cell>
          <cell r="J459">
            <v>1000</v>
          </cell>
          <cell r="K459">
            <v>1000</v>
          </cell>
          <cell r="L459">
            <v>1000</v>
          </cell>
        </row>
        <row r="460">
          <cell r="B460" t="str">
            <v xml:space="preserve">Quả các loại </v>
          </cell>
          <cell r="C460" t="str">
            <v>kg</v>
          </cell>
          <cell r="D460">
            <v>6</v>
          </cell>
          <cell r="E460">
            <v>210000</v>
          </cell>
          <cell r="F460">
            <v>1260000</v>
          </cell>
          <cell r="H460">
            <v>210000</v>
          </cell>
          <cell r="I460">
            <v>120000</v>
          </cell>
          <cell r="J460">
            <v>168000</v>
          </cell>
          <cell r="K460">
            <v>120000</v>
          </cell>
          <cell r="L460">
            <v>120000</v>
          </cell>
        </row>
        <row r="461">
          <cell r="B461" t="str">
            <v>Quả cây bách xù</v>
          </cell>
          <cell r="C461" t="str">
            <v>kg</v>
          </cell>
          <cell r="D461">
            <v>1.1499999999999999</v>
          </cell>
          <cell r="E461">
            <v>230000</v>
          </cell>
          <cell r="F461">
            <v>264500</v>
          </cell>
          <cell r="H461">
            <v>230000</v>
          </cell>
          <cell r="I461">
            <v>200000</v>
          </cell>
          <cell r="J461">
            <v>184000</v>
          </cell>
          <cell r="K461">
            <v>184000</v>
          </cell>
          <cell r="L461">
            <v>184000</v>
          </cell>
        </row>
        <row r="462">
          <cell r="B462" t="str">
            <v xml:space="preserve">Quả Cherry </v>
          </cell>
          <cell r="C462" t="str">
            <v>kg</v>
          </cell>
          <cell r="D462">
            <v>2.2999999999999998</v>
          </cell>
          <cell r="E462">
            <v>450000</v>
          </cell>
          <cell r="F462">
            <v>1034999.9999999999</v>
          </cell>
          <cell r="H462">
            <v>450000</v>
          </cell>
          <cell r="I462">
            <v>400000</v>
          </cell>
          <cell r="J462">
            <v>250000</v>
          </cell>
          <cell r="K462">
            <v>250000</v>
          </cell>
          <cell r="L462">
            <v>250000</v>
          </cell>
        </row>
        <row r="463">
          <cell r="B463" t="str">
            <v>Quả mâm xôi</v>
          </cell>
          <cell r="C463" t="str">
            <v>kg</v>
          </cell>
          <cell r="D463">
            <v>0.2</v>
          </cell>
          <cell r="E463">
            <v>550000</v>
          </cell>
          <cell r="F463">
            <v>110000</v>
          </cell>
          <cell r="H463">
            <v>550000</v>
          </cell>
          <cell r="I463">
            <v>160000</v>
          </cell>
          <cell r="J463">
            <v>440000</v>
          </cell>
          <cell r="K463">
            <v>160000</v>
          </cell>
          <cell r="L463">
            <v>160000</v>
          </cell>
        </row>
        <row r="464">
          <cell r="B464" t="str">
            <v>Quả Olive</v>
          </cell>
          <cell r="C464" t="str">
            <v>kg</v>
          </cell>
          <cell r="D464">
            <v>2.2999999999999998</v>
          </cell>
          <cell r="E464">
            <v>165000</v>
          </cell>
          <cell r="F464">
            <v>379499.99999999994</v>
          </cell>
          <cell r="H464">
            <v>165000</v>
          </cell>
          <cell r="I464">
            <v>200000</v>
          </cell>
          <cell r="J464">
            <v>280000</v>
          </cell>
          <cell r="K464">
            <v>165000</v>
          </cell>
          <cell r="L464">
            <v>165000</v>
          </cell>
        </row>
        <row r="465">
          <cell r="B465" t="str">
            <v>Quế</v>
          </cell>
          <cell r="C465" t="str">
            <v>kg</v>
          </cell>
          <cell r="D465">
            <v>0.5</v>
          </cell>
          <cell r="E465">
            <v>200000</v>
          </cell>
          <cell r="F465">
            <v>100000</v>
          </cell>
          <cell r="H465">
            <v>200000</v>
          </cell>
          <cell r="I465">
            <v>100000</v>
          </cell>
          <cell r="J465">
            <v>200000</v>
          </cell>
          <cell r="K465">
            <v>100000</v>
          </cell>
          <cell r="L465">
            <v>100000</v>
          </cell>
        </row>
        <row r="466">
          <cell r="B466" t="str">
            <v>Rau bắp</v>
          </cell>
          <cell r="C466" t="str">
            <v>kg</v>
          </cell>
          <cell r="D466">
            <v>1.1499999999999999</v>
          </cell>
          <cell r="E466">
            <v>50000</v>
          </cell>
          <cell r="F466">
            <v>57499.999999999993</v>
          </cell>
          <cell r="H466">
            <v>50000</v>
          </cell>
          <cell r="I466">
            <v>20000</v>
          </cell>
          <cell r="J466">
            <v>120000</v>
          </cell>
          <cell r="K466">
            <v>20000</v>
          </cell>
          <cell r="L466">
            <v>20000</v>
          </cell>
        </row>
        <row r="467">
          <cell r="B467" t="str">
            <v>Rau bina non</v>
          </cell>
          <cell r="C467" t="str">
            <v>kg</v>
          </cell>
          <cell r="D467">
            <v>2.2999999999999998</v>
          </cell>
          <cell r="E467">
            <v>125000</v>
          </cell>
          <cell r="F467">
            <v>287500</v>
          </cell>
          <cell r="H467">
            <v>125000</v>
          </cell>
          <cell r="I467">
            <v>90000</v>
          </cell>
          <cell r="J467">
            <v>100000</v>
          </cell>
          <cell r="K467">
            <v>90000</v>
          </cell>
          <cell r="L467">
            <v>90000</v>
          </cell>
        </row>
        <row r="468">
          <cell r="B468" t="str">
            <v>Rau bồ công anh</v>
          </cell>
          <cell r="C468" t="str">
            <v>kg</v>
          </cell>
          <cell r="D468">
            <v>1.1499999999999999</v>
          </cell>
          <cell r="E468">
            <v>135000</v>
          </cell>
          <cell r="F468">
            <v>155250</v>
          </cell>
          <cell r="H468">
            <v>135000</v>
          </cell>
          <cell r="I468">
            <v>150000</v>
          </cell>
          <cell r="J468">
            <v>108000</v>
          </cell>
          <cell r="K468">
            <v>108000</v>
          </cell>
          <cell r="L468">
            <v>108000</v>
          </cell>
        </row>
        <row r="469">
          <cell r="B469" t="str">
            <v>Rau Cải</v>
          </cell>
          <cell r="C469" t="str">
            <v>kg</v>
          </cell>
          <cell r="D469">
            <v>1.1499999999999999</v>
          </cell>
          <cell r="E469">
            <v>30000</v>
          </cell>
          <cell r="F469">
            <v>34500</v>
          </cell>
          <cell r="H469">
            <v>30000</v>
          </cell>
          <cell r="I469">
            <v>20000</v>
          </cell>
          <cell r="J469">
            <v>80000</v>
          </cell>
          <cell r="K469">
            <v>20000</v>
          </cell>
          <cell r="L469">
            <v>20000</v>
          </cell>
        </row>
        <row r="470">
          <cell r="B470" t="str">
            <v>Rau cải bó xôi (rau bina/rau chân vịt)</v>
          </cell>
          <cell r="C470" t="str">
            <v>kg</v>
          </cell>
          <cell r="D470">
            <v>3.45</v>
          </cell>
          <cell r="E470">
            <v>50000</v>
          </cell>
          <cell r="F470">
            <v>172500</v>
          </cell>
          <cell r="H470">
            <v>50000</v>
          </cell>
          <cell r="I470">
            <v>90000</v>
          </cell>
          <cell r="J470">
            <v>120000</v>
          </cell>
          <cell r="K470">
            <v>50000</v>
          </cell>
          <cell r="L470">
            <v>50000</v>
          </cell>
        </row>
        <row r="471">
          <cell r="B471" t="str">
            <v>Rau cải Bruxen (Bắp cải)</v>
          </cell>
          <cell r="C471" t="str">
            <v>kg</v>
          </cell>
          <cell r="D471">
            <v>2.2999999999999998</v>
          </cell>
          <cell r="E471">
            <v>30000</v>
          </cell>
          <cell r="F471">
            <v>69000</v>
          </cell>
          <cell r="H471">
            <v>30000</v>
          </cell>
          <cell r="I471">
            <v>20000</v>
          </cell>
          <cell r="J471">
            <v>148000</v>
          </cell>
          <cell r="K471">
            <v>20000</v>
          </cell>
          <cell r="L471">
            <v>20000</v>
          </cell>
        </row>
        <row r="472">
          <cell r="B472" t="str">
            <v>Rau cải thảo</v>
          </cell>
          <cell r="C472" t="str">
            <v>kg</v>
          </cell>
          <cell r="D472">
            <v>1.1499999999999999</v>
          </cell>
          <cell r="E472">
            <v>30000</v>
          </cell>
          <cell r="F472">
            <v>34500</v>
          </cell>
          <cell r="H472">
            <v>30000</v>
          </cell>
          <cell r="I472">
            <v>20000</v>
          </cell>
          <cell r="J472">
            <v>96000</v>
          </cell>
          <cell r="K472">
            <v>20000</v>
          </cell>
          <cell r="L472">
            <v>20000</v>
          </cell>
        </row>
        <row r="473">
          <cell r="B473" t="str">
            <v>Rau cải xoăn</v>
          </cell>
          <cell r="C473" t="str">
            <v>kg</v>
          </cell>
          <cell r="D473">
            <v>1.1499999999999999</v>
          </cell>
          <cell r="E473">
            <v>30000</v>
          </cell>
          <cell r="F473">
            <v>34500</v>
          </cell>
          <cell r="H473">
            <v>30000</v>
          </cell>
          <cell r="I473">
            <v>50000</v>
          </cell>
          <cell r="J473">
            <v>96000</v>
          </cell>
          <cell r="K473">
            <v>30000</v>
          </cell>
          <cell r="L473">
            <v>30000</v>
          </cell>
        </row>
        <row r="474">
          <cell r="B474" t="str">
            <v>Rau cải xoong</v>
          </cell>
          <cell r="C474" t="str">
            <v>kg</v>
          </cell>
          <cell r="D474">
            <v>0.23</v>
          </cell>
          <cell r="E474">
            <v>30000</v>
          </cell>
          <cell r="F474">
            <v>6900</v>
          </cell>
          <cell r="H474">
            <v>30000</v>
          </cell>
          <cell r="I474">
            <v>20000</v>
          </cell>
          <cell r="J474">
            <v>96000</v>
          </cell>
          <cell r="K474">
            <v>20000</v>
          </cell>
          <cell r="L474">
            <v>20000</v>
          </cell>
        </row>
        <row r="475">
          <cell r="B475" t="str">
            <v>Rau chân vịt</v>
          </cell>
          <cell r="C475" t="str">
            <v>kg</v>
          </cell>
          <cell r="D475">
            <v>7.36</v>
          </cell>
          <cell r="E475">
            <v>30000</v>
          </cell>
          <cell r="F475">
            <v>220800</v>
          </cell>
          <cell r="H475">
            <v>30000</v>
          </cell>
          <cell r="I475">
            <v>90000</v>
          </cell>
          <cell r="J475">
            <v>96000</v>
          </cell>
          <cell r="K475">
            <v>30000</v>
          </cell>
          <cell r="L475">
            <v>30000</v>
          </cell>
        </row>
        <row r="476">
          <cell r="B476" t="str">
            <v>Rau cúc đắng</v>
          </cell>
          <cell r="C476" t="str">
            <v>kg</v>
          </cell>
          <cell r="D476">
            <v>1.1499999999999999</v>
          </cell>
          <cell r="E476">
            <v>30000</v>
          </cell>
          <cell r="F476">
            <v>34500</v>
          </cell>
          <cell r="H476">
            <v>30000</v>
          </cell>
          <cell r="I476">
            <v>80000</v>
          </cell>
          <cell r="J476">
            <v>96000</v>
          </cell>
          <cell r="K476">
            <v>30000</v>
          </cell>
          <cell r="L476">
            <v>30000</v>
          </cell>
        </row>
        <row r="477">
          <cell r="B477" t="str">
            <v>Rau diếp xoăn</v>
          </cell>
          <cell r="C477" t="str">
            <v>kg</v>
          </cell>
          <cell r="D477">
            <v>2.2999999999999998</v>
          </cell>
          <cell r="E477">
            <v>50000</v>
          </cell>
          <cell r="F477">
            <v>114999.99999999999</v>
          </cell>
          <cell r="H477">
            <v>50000</v>
          </cell>
          <cell r="I477">
            <v>50000</v>
          </cell>
          <cell r="J477">
            <v>96000</v>
          </cell>
          <cell r="K477">
            <v>50000</v>
          </cell>
          <cell r="L477">
            <v>50000</v>
          </cell>
        </row>
        <row r="478">
          <cell r="B478" t="str">
            <v>Rau mùi</v>
          </cell>
          <cell r="C478" t="str">
            <v>kg</v>
          </cell>
          <cell r="D478">
            <v>0.8</v>
          </cell>
          <cell r="E478">
            <v>70000</v>
          </cell>
          <cell r="F478">
            <v>56000</v>
          </cell>
          <cell r="H478">
            <v>70000</v>
          </cell>
          <cell r="I478">
            <v>100000</v>
          </cell>
          <cell r="J478">
            <v>96000</v>
          </cell>
          <cell r="K478">
            <v>70000</v>
          </cell>
          <cell r="L478">
            <v>70000</v>
          </cell>
        </row>
        <row r="479">
          <cell r="B479" t="str">
            <v>Rau mùi tây</v>
          </cell>
          <cell r="C479" t="str">
            <v>kg</v>
          </cell>
          <cell r="D479">
            <v>2</v>
          </cell>
          <cell r="E479">
            <v>120000</v>
          </cell>
          <cell r="F479">
            <v>240000</v>
          </cell>
          <cell r="H479">
            <v>120000</v>
          </cell>
          <cell r="I479">
            <v>100000</v>
          </cell>
          <cell r="J479">
            <v>96000</v>
          </cell>
          <cell r="K479">
            <v>96000</v>
          </cell>
          <cell r="L479">
            <v>96000</v>
          </cell>
        </row>
        <row r="480">
          <cell r="B480" t="str">
            <v>Rau muống</v>
          </cell>
          <cell r="C480" t="str">
            <v>kg</v>
          </cell>
          <cell r="D480">
            <v>2.2999999999999998</v>
          </cell>
          <cell r="E480">
            <v>20000</v>
          </cell>
          <cell r="F480">
            <v>46000</v>
          </cell>
          <cell r="H480">
            <v>20000</v>
          </cell>
          <cell r="I480">
            <v>25000</v>
          </cell>
          <cell r="J480">
            <v>40000</v>
          </cell>
          <cell r="K480">
            <v>20000</v>
          </cell>
          <cell r="L480">
            <v>20000</v>
          </cell>
        </row>
        <row r="481">
          <cell r="B481" t="str">
            <v>Rau ngò gai</v>
          </cell>
          <cell r="C481" t="str">
            <v>kg</v>
          </cell>
          <cell r="D481">
            <v>0.7</v>
          </cell>
          <cell r="E481">
            <v>70000</v>
          </cell>
          <cell r="F481">
            <v>49000</v>
          </cell>
          <cell r="H481">
            <v>70000</v>
          </cell>
          <cell r="I481">
            <v>25000</v>
          </cell>
          <cell r="J481">
            <v>68000</v>
          </cell>
          <cell r="K481">
            <v>25000</v>
          </cell>
          <cell r="L481">
            <v>25000</v>
          </cell>
        </row>
        <row r="482">
          <cell r="B482" t="str">
            <v>Rau oreganno</v>
          </cell>
          <cell r="C482" t="str">
            <v>kg</v>
          </cell>
          <cell r="D482">
            <v>0.5</v>
          </cell>
          <cell r="E482">
            <v>110000</v>
          </cell>
          <cell r="F482">
            <v>55000</v>
          </cell>
          <cell r="H482">
            <v>110000</v>
          </cell>
          <cell r="I482" t="e">
            <v>#N/A</v>
          </cell>
          <cell r="J482">
            <v>88000</v>
          </cell>
          <cell r="K482" t="e">
            <v>#N/A</v>
          </cell>
          <cell r="L482">
            <v>55000</v>
          </cell>
        </row>
        <row r="483">
          <cell r="B483" t="str">
            <v>Rau oregno</v>
          </cell>
          <cell r="C483" t="str">
            <v>kg</v>
          </cell>
          <cell r="D483">
            <v>1.1499999999999999</v>
          </cell>
          <cell r="E483">
            <v>110000</v>
          </cell>
          <cell r="F483">
            <v>126499.99999999999</v>
          </cell>
          <cell r="H483">
            <v>110000</v>
          </cell>
          <cell r="I483" t="e">
            <v>#N/A</v>
          </cell>
          <cell r="J483">
            <v>88000</v>
          </cell>
          <cell r="K483" t="e">
            <v>#N/A</v>
          </cell>
          <cell r="L483">
            <v>88000</v>
          </cell>
        </row>
        <row r="484">
          <cell r="B484" t="str">
            <v>Rau Rucola</v>
          </cell>
          <cell r="C484" t="str">
            <v>kg</v>
          </cell>
          <cell r="D484">
            <v>0.7</v>
          </cell>
          <cell r="E484">
            <v>110000</v>
          </cell>
          <cell r="F484">
            <v>77000</v>
          </cell>
          <cell r="H484">
            <v>110000</v>
          </cell>
          <cell r="I484">
            <v>180000</v>
          </cell>
          <cell r="J484">
            <v>88000</v>
          </cell>
          <cell r="K484">
            <v>88000</v>
          </cell>
          <cell r="L484">
            <v>88000</v>
          </cell>
        </row>
        <row r="485">
          <cell r="B485" t="str">
            <v>Rau Súp lơ</v>
          </cell>
          <cell r="C485" t="str">
            <v>kg</v>
          </cell>
          <cell r="D485">
            <v>1.1499999999999999</v>
          </cell>
          <cell r="E485">
            <v>45000</v>
          </cell>
          <cell r="F485">
            <v>51749.999999999993</v>
          </cell>
          <cell r="H485">
            <v>45000</v>
          </cell>
          <cell r="I485">
            <v>50000</v>
          </cell>
          <cell r="J485">
            <v>0</v>
          </cell>
          <cell r="K485">
            <v>0</v>
          </cell>
          <cell r="L485">
            <v>45000</v>
          </cell>
        </row>
        <row r="486">
          <cell r="B486" t="str">
            <v>Rau thơm</v>
          </cell>
          <cell r="C486" t="str">
            <v>kg</v>
          </cell>
          <cell r="D486">
            <v>1.5</v>
          </cell>
          <cell r="E486">
            <v>75000</v>
          </cell>
          <cell r="F486">
            <v>112500</v>
          </cell>
          <cell r="H486">
            <v>75000</v>
          </cell>
          <cell r="I486">
            <v>50000</v>
          </cell>
          <cell r="J486">
            <v>88000</v>
          </cell>
          <cell r="K486">
            <v>50000</v>
          </cell>
          <cell r="L486">
            <v>50000</v>
          </cell>
        </row>
        <row r="487">
          <cell r="B487" t="str">
            <v>Rau xà lách bắp</v>
          </cell>
          <cell r="C487" t="str">
            <v>kg</v>
          </cell>
          <cell r="D487">
            <v>1.1499999999999999</v>
          </cell>
          <cell r="E487">
            <v>70000</v>
          </cell>
          <cell r="F487">
            <v>80500</v>
          </cell>
          <cell r="H487">
            <v>70000</v>
          </cell>
          <cell r="I487">
            <v>50000</v>
          </cell>
          <cell r="J487">
            <v>68000</v>
          </cell>
          <cell r="K487">
            <v>50000</v>
          </cell>
          <cell r="L487">
            <v>50000</v>
          </cell>
        </row>
        <row r="488">
          <cell r="B488" t="str">
            <v>Rau xà lách búp Mỹ</v>
          </cell>
          <cell r="C488" t="str">
            <v>kg</v>
          </cell>
          <cell r="D488">
            <v>1.1499999999999999</v>
          </cell>
          <cell r="E488">
            <v>85000</v>
          </cell>
          <cell r="F488">
            <v>97749.999999999985</v>
          </cell>
          <cell r="H488">
            <v>85000</v>
          </cell>
          <cell r="I488">
            <v>180000</v>
          </cell>
          <cell r="J488">
            <v>68000</v>
          </cell>
          <cell r="K488">
            <v>68000</v>
          </cell>
          <cell r="L488">
            <v>68000</v>
          </cell>
        </row>
        <row r="489">
          <cell r="B489" t="str">
            <v>Rau xà lách đỏ (rau romance)</v>
          </cell>
          <cell r="C489" t="str">
            <v>kg</v>
          </cell>
          <cell r="D489">
            <v>1.1499999999999999</v>
          </cell>
          <cell r="E489">
            <v>85000</v>
          </cell>
          <cell r="F489">
            <v>97749.999999999985</v>
          </cell>
          <cell r="H489">
            <v>85000</v>
          </cell>
          <cell r="I489">
            <v>50000</v>
          </cell>
          <cell r="J489">
            <v>68000</v>
          </cell>
          <cell r="K489">
            <v>50000</v>
          </cell>
          <cell r="L489">
            <v>50000</v>
          </cell>
        </row>
        <row r="490">
          <cell r="B490" t="str">
            <v>Rau xà lách kiểu la mã</v>
          </cell>
          <cell r="C490" t="str">
            <v>kg</v>
          </cell>
          <cell r="D490">
            <v>0.3</v>
          </cell>
          <cell r="E490">
            <v>85000</v>
          </cell>
          <cell r="F490">
            <v>25500</v>
          </cell>
          <cell r="H490">
            <v>85000</v>
          </cell>
          <cell r="I490">
            <v>50000</v>
          </cell>
          <cell r="J490">
            <v>68000</v>
          </cell>
          <cell r="K490">
            <v>50000</v>
          </cell>
          <cell r="L490">
            <v>50000</v>
          </cell>
        </row>
        <row r="491">
          <cell r="B491" t="str">
            <v>Rau xà lách xanh</v>
          </cell>
          <cell r="C491" t="str">
            <v>kg</v>
          </cell>
          <cell r="D491">
            <v>1.1499999999999999</v>
          </cell>
          <cell r="E491">
            <v>85000</v>
          </cell>
          <cell r="F491">
            <v>97749.999999999985</v>
          </cell>
          <cell r="H491">
            <v>85000</v>
          </cell>
          <cell r="I491">
            <v>50000</v>
          </cell>
          <cell r="J491">
            <v>68000</v>
          </cell>
          <cell r="K491">
            <v>50000</v>
          </cell>
          <cell r="L491">
            <v>50000</v>
          </cell>
        </row>
        <row r="492">
          <cell r="B492" t="str">
            <v>Rau xà lách xoăn</v>
          </cell>
          <cell r="C492" t="str">
            <v>kg</v>
          </cell>
          <cell r="D492">
            <v>5</v>
          </cell>
          <cell r="E492">
            <v>85000</v>
          </cell>
          <cell r="F492">
            <v>425000</v>
          </cell>
          <cell r="H492">
            <v>85000</v>
          </cell>
          <cell r="I492">
            <v>50000</v>
          </cell>
          <cell r="J492">
            <v>68000</v>
          </cell>
          <cell r="K492">
            <v>50000</v>
          </cell>
          <cell r="L492">
            <v>50000</v>
          </cell>
        </row>
        <row r="493">
          <cell r="B493" t="str">
            <v>Rau xà lách xoăn lớn</v>
          </cell>
          <cell r="C493" t="str">
            <v>kg</v>
          </cell>
          <cell r="D493">
            <v>1.1499999999999999</v>
          </cell>
          <cell r="E493">
            <v>85000</v>
          </cell>
          <cell r="F493">
            <v>97749.999999999985</v>
          </cell>
          <cell r="H493">
            <v>85000</v>
          </cell>
          <cell r="I493">
            <v>50000</v>
          </cell>
          <cell r="J493">
            <v>68000</v>
          </cell>
          <cell r="K493">
            <v>50000</v>
          </cell>
          <cell r="L493">
            <v>50000</v>
          </cell>
        </row>
        <row r="494">
          <cell r="B494" t="str">
            <v xml:space="preserve">Red Bull Energy </v>
          </cell>
          <cell r="C494" t="str">
            <v>thùng</v>
          </cell>
          <cell r="D494">
            <v>1</v>
          </cell>
          <cell r="E494">
            <v>250000</v>
          </cell>
          <cell r="F494">
            <v>250000</v>
          </cell>
          <cell r="H494">
            <v>250000</v>
          </cell>
          <cell r="I494" t="e">
            <v>#N/A</v>
          </cell>
          <cell r="J494">
            <v>200000</v>
          </cell>
          <cell r="K494" t="e">
            <v>#N/A</v>
          </cell>
          <cell r="L494">
            <v>200000</v>
          </cell>
        </row>
        <row r="495">
          <cell r="B495" t="str">
            <v>Red Bull Energy drink</v>
          </cell>
          <cell r="C495" t="str">
            <v>thùng</v>
          </cell>
          <cell r="D495">
            <v>1</v>
          </cell>
          <cell r="E495">
            <v>350000</v>
          </cell>
          <cell r="F495">
            <v>350000</v>
          </cell>
          <cell r="H495">
            <v>350000</v>
          </cell>
          <cell r="I495">
            <v>12000</v>
          </cell>
          <cell r="J495">
            <v>280000</v>
          </cell>
          <cell r="K495">
            <v>12000</v>
          </cell>
          <cell r="L495">
            <v>12000</v>
          </cell>
        </row>
        <row r="496">
          <cell r="B496" t="str">
            <v>Rượu  Scotch whisky Johnnie Walker Red lable</v>
          </cell>
          <cell r="C496" t="str">
            <v>chai</v>
          </cell>
          <cell r="D496">
            <v>1</v>
          </cell>
          <cell r="E496">
            <v>65000</v>
          </cell>
          <cell r="F496">
            <v>65000</v>
          </cell>
          <cell r="H496">
            <v>65000</v>
          </cell>
          <cell r="I496">
            <v>400000</v>
          </cell>
          <cell r="J496">
            <v>52000</v>
          </cell>
          <cell r="K496">
            <v>52000</v>
          </cell>
          <cell r="L496">
            <v>52000</v>
          </cell>
        </row>
        <row r="497">
          <cell r="B497" t="str">
            <v>Rượu Advocaat Egg liqueur</v>
          </cell>
          <cell r="C497" t="str">
            <v>chai</v>
          </cell>
          <cell r="D497">
            <v>1</v>
          </cell>
          <cell r="E497">
            <v>710000</v>
          </cell>
          <cell r="F497">
            <v>710000</v>
          </cell>
          <cell r="H497">
            <v>710000</v>
          </cell>
          <cell r="I497">
            <v>390000</v>
          </cell>
          <cell r="J497">
            <v>360000</v>
          </cell>
          <cell r="K497">
            <v>360000</v>
          </cell>
          <cell r="L497">
            <v>360000</v>
          </cell>
        </row>
        <row r="498">
          <cell r="B498" t="str">
            <v>Rượu amaretto</v>
          </cell>
          <cell r="C498" t="str">
            <v>chai</v>
          </cell>
          <cell r="D498">
            <v>1</v>
          </cell>
          <cell r="E498">
            <v>350000</v>
          </cell>
          <cell r="F498">
            <v>350000</v>
          </cell>
          <cell r="H498">
            <v>350000</v>
          </cell>
          <cell r="I498">
            <v>360000</v>
          </cell>
          <cell r="J498">
            <v>680000</v>
          </cell>
          <cell r="K498">
            <v>350000</v>
          </cell>
          <cell r="L498">
            <v>350000</v>
          </cell>
        </row>
        <row r="499">
          <cell r="B499" t="str">
            <v>Rượu Angostura bitters</v>
          </cell>
          <cell r="C499" t="str">
            <v>chai</v>
          </cell>
          <cell r="D499">
            <v>1</v>
          </cell>
          <cell r="E499">
            <v>450000</v>
          </cell>
          <cell r="F499">
            <v>450000</v>
          </cell>
          <cell r="H499">
            <v>450000</v>
          </cell>
          <cell r="I499">
            <v>520000</v>
          </cell>
          <cell r="J499">
            <v>360000</v>
          </cell>
          <cell r="K499">
            <v>360000</v>
          </cell>
          <cell r="L499">
            <v>360000</v>
          </cell>
        </row>
        <row r="500">
          <cell r="B500" t="str">
            <v>Rượu anh đào</v>
          </cell>
          <cell r="C500" t="str">
            <v>chai</v>
          </cell>
          <cell r="D500">
            <v>1</v>
          </cell>
          <cell r="E500">
            <v>450000</v>
          </cell>
          <cell r="F500">
            <v>450000</v>
          </cell>
          <cell r="H500">
            <v>450000</v>
          </cell>
          <cell r="I500">
            <v>150000</v>
          </cell>
          <cell r="J500">
            <v>360000</v>
          </cell>
          <cell r="K500">
            <v>150000</v>
          </cell>
          <cell r="L500">
            <v>150000</v>
          </cell>
        </row>
        <row r="501">
          <cell r="B501" t="str">
            <v>Rượu Apricot brandy</v>
          </cell>
          <cell r="C501" t="str">
            <v>chai</v>
          </cell>
          <cell r="D501">
            <v>1</v>
          </cell>
          <cell r="E501">
            <v>400000</v>
          </cell>
          <cell r="F501">
            <v>400000</v>
          </cell>
          <cell r="H501">
            <v>400000</v>
          </cell>
          <cell r="I501">
            <v>340000</v>
          </cell>
          <cell r="J501">
            <v>600000</v>
          </cell>
          <cell r="K501">
            <v>340000</v>
          </cell>
          <cell r="L501">
            <v>340000</v>
          </cell>
        </row>
        <row r="502">
          <cell r="B502" t="str">
            <v>Rượu Baileys</v>
          </cell>
          <cell r="C502" t="str">
            <v>chai</v>
          </cell>
          <cell r="D502">
            <v>1</v>
          </cell>
          <cell r="E502">
            <v>405000</v>
          </cell>
          <cell r="F502">
            <v>405000</v>
          </cell>
          <cell r="H502">
            <v>405000</v>
          </cell>
          <cell r="I502">
            <v>440000</v>
          </cell>
          <cell r="J502">
            <v>280000</v>
          </cell>
          <cell r="K502">
            <v>280000</v>
          </cell>
          <cell r="L502">
            <v>280000</v>
          </cell>
        </row>
        <row r="503">
          <cell r="B503" t="str">
            <v>Rượu Bailey's irish cream</v>
          </cell>
          <cell r="C503" t="str">
            <v>chai</v>
          </cell>
          <cell r="D503">
            <v>1</v>
          </cell>
          <cell r="E503">
            <v>410000</v>
          </cell>
          <cell r="F503">
            <v>410000</v>
          </cell>
          <cell r="H503">
            <v>410000</v>
          </cell>
          <cell r="I503">
            <v>440000</v>
          </cell>
          <cell r="J503">
            <v>304000</v>
          </cell>
          <cell r="K503">
            <v>304000</v>
          </cell>
          <cell r="L503">
            <v>304000</v>
          </cell>
        </row>
        <row r="504">
          <cell r="B504" t="str">
            <v>Rượu Banana liqueur</v>
          </cell>
          <cell r="C504" t="str">
            <v>chai</v>
          </cell>
          <cell r="D504">
            <v>1</v>
          </cell>
          <cell r="E504">
            <v>310000</v>
          </cell>
          <cell r="F504">
            <v>310000</v>
          </cell>
          <cell r="H504">
            <v>310000</v>
          </cell>
          <cell r="I504">
            <v>340000</v>
          </cell>
          <cell r="J504">
            <v>256000</v>
          </cell>
          <cell r="K504">
            <v>256000</v>
          </cell>
          <cell r="L504">
            <v>256000</v>
          </cell>
        </row>
        <row r="505">
          <cell r="B505" t="str">
            <v>Rượu Blue curacao</v>
          </cell>
          <cell r="C505" t="str">
            <v>chai</v>
          </cell>
          <cell r="D505">
            <v>1</v>
          </cell>
          <cell r="E505">
            <v>310000</v>
          </cell>
          <cell r="F505">
            <v>310000</v>
          </cell>
          <cell r="H505">
            <v>310000</v>
          </cell>
          <cell r="I505">
            <v>340000</v>
          </cell>
          <cell r="J505">
            <v>280000</v>
          </cell>
          <cell r="K505">
            <v>280000</v>
          </cell>
          <cell r="L505">
            <v>280000</v>
          </cell>
        </row>
        <row r="506">
          <cell r="B506" t="str">
            <v>Rượu Bottega Limoncino Limoncello 50 ml</v>
          </cell>
          <cell r="C506" t="str">
            <v>chai</v>
          </cell>
          <cell r="D506">
            <v>1</v>
          </cell>
          <cell r="E506">
            <v>310000</v>
          </cell>
          <cell r="F506">
            <v>310000</v>
          </cell>
          <cell r="H506">
            <v>310000</v>
          </cell>
          <cell r="I506">
            <v>380000</v>
          </cell>
          <cell r="J506">
            <v>304000</v>
          </cell>
          <cell r="K506">
            <v>304000</v>
          </cell>
          <cell r="L506">
            <v>304000</v>
          </cell>
        </row>
        <row r="507">
          <cell r="B507" t="str">
            <v>Rượu Bourbon whiskey</v>
          </cell>
          <cell r="C507" t="str">
            <v>chai</v>
          </cell>
          <cell r="D507">
            <v>1</v>
          </cell>
          <cell r="E507">
            <v>850000</v>
          </cell>
          <cell r="F507">
            <v>850000</v>
          </cell>
          <cell r="H507">
            <v>850000</v>
          </cell>
          <cell r="I507">
            <v>300000</v>
          </cell>
          <cell r="J507">
            <v>520000</v>
          </cell>
          <cell r="K507">
            <v>300000</v>
          </cell>
          <cell r="L507">
            <v>300000</v>
          </cell>
        </row>
        <row r="508">
          <cell r="B508" t="str">
            <v xml:space="preserve">Rượu Brandy </v>
          </cell>
          <cell r="C508" t="str">
            <v>chai</v>
          </cell>
          <cell r="D508">
            <v>1</v>
          </cell>
          <cell r="E508">
            <v>650000</v>
          </cell>
          <cell r="F508">
            <v>650000</v>
          </cell>
          <cell r="H508">
            <v>650000</v>
          </cell>
          <cell r="I508">
            <v>400000</v>
          </cell>
          <cell r="J508">
            <v>576000</v>
          </cell>
          <cell r="K508">
            <v>400000</v>
          </cell>
          <cell r="L508">
            <v>400000</v>
          </cell>
        </row>
        <row r="509">
          <cell r="B509" t="str">
            <v>Rượu Campari</v>
          </cell>
          <cell r="C509" t="str">
            <v>chai</v>
          </cell>
          <cell r="D509">
            <v>1</v>
          </cell>
          <cell r="E509">
            <v>450000</v>
          </cell>
          <cell r="F509">
            <v>450000</v>
          </cell>
          <cell r="H509">
            <v>450000</v>
          </cell>
          <cell r="I509">
            <v>380000</v>
          </cell>
          <cell r="J509">
            <v>280000</v>
          </cell>
          <cell r="K509">
            <v>280000</v>
          </cell>
          <cell r="L509">
            <v>280000</v>
          </cell>
        </row>
        <row r="510">
          <cell r="B510" t="str">
            <v>Rượu Champange Nga</v>
          </cell>
          <cell r="C510" t="str">
            <v>chai</v>
          </cell>
          <cell r="D510">
            <v>6</v>
          </cell>
          <cell r="E510">
            <v>200000</v>
          </cell>
          <cell r="F510">
            <v>1200000</v>
          </cell>
          <cell r="H510">
            <v>200000</v>
          </cell>
          <cell r="I510">
            <v>300000</v>
          </cell>
          <cell r="J510">
            <v>280000</v>
          </cell>
          <cell r="K510">
            <v>200000</v>
          </cell>
          <cell r="L510">
            <v>200000</v>
          </cell>
        </row>
        <row r="511">
          <cell r="B511" t="str">
            <v>Rượu Cherry Brandy</v>
          </cell>
          <cell r="C511" t="str">
            <v>chai</v>
          </cell>
          <cell r="D511">
            <v>1</v>
          </cell>
          <cell r="E511">
            <v>550000</v>
          </cell>
          <cell r="F511">
            <v>550000</v>
          </cell>
          <cell r="H511">
            <v>550000</v>
          </cell>
          <cell r="I511">
            <v>340000</v>
          </cell>
          <cell r="J511">
            <v>520000</v>
          </cell>
          <cell r="K511">
            <v>340000</v>
          </cell>
          <cell r="L511">
            <v>340000</v>
          </cell>
        </row>
        <row r="512">
          <cell r="B512" t="str">
            <v>Rượu Ciroc Vodka</v>
          </cell>
          <cell r="C512" t="str">
            <v>chai</v>
          </cell>
          <cell r="D512">
            <v>1</v>
          </cell>
          <cell r="E512">
            <v>1100000</v>
          </cell>
          <cell r="F512">
            <v>1100000</v>
          </cell>
          <cell r="H512">
            <v>1100000</v>
          </cell>
          <cell r="I512">
            <v>950000</v>
          </cell>
          <cell r="J512">
            <v>384000</v>
          </cell>
          <cell r="K512">
            <v>384000</v>
          </cell>
          <cell r="L512">
            <v>384000</v>
          </cell>
        </row>
        <row r="513">
          <cell r="B513" t="str">
            <v>Rượu Cognac</v>
          </cell>
          <cell r="C513" t="str">
            <v>chai</v>
          </cell>
          <cell r="D513">
            <v>1</v>
          </cell>
          <cell r="E513">
            <v>550000</v>
          </cell>
          <cell r="F513">
            <v>550000</v>
          </cell>
          <cell r="H513">
            <v>550000</v>
          </cell>
          <cell r="I513">
            <v>640000</v>
          </cell>
          <cell r="J513">
            <v>512000</v>
          </cell>
          <cell r="K513">
            <v>512000</v>
          </cell>
          <cell r="L513">
            <v>512000</v>
          </cell>
        </row>
        <row r="514">
          <cell r="B514" t="str">
            <v>Rượu cognac (loại mini)</v>
          </cell>
          <cell r="C514" t="str">
            <v>chai</v>
          </cell>
          <cell r="D514">
            <v>1</v>
          </cell>
          <cell r="E514">
            <v>150000</v>
          </cell>
          <cell r="F514">
            <v>150000</v>
          </cell>
          <cell r="H514">
            <v>150000</v>
          </cell>
          <cell r="I514">
            <v>50000</v>
          </cell>
          <cell r="J514">
            <v>360000</v>
          </cell>
          <cell r="K514">
            <v>50000</v>
          </cell>
          <cell r="L514">
            <v>50000</v>
          </cell>
        </row>
        <row r="515">
          <cell r="B515" t="str">
            <v>Rượu Cognac Hennessy V.S.O.P</v>
          </cell>
          <cell r="C515" t="str">
            <v>chai</v>
          </cell>
          <cell r="D515">
            <v>1</v>
          </cell>
          <cell r="E515">
            <v>850000</v>
          </cell>
          <cell r="F515">
            <v>850000</v>
          </cell>
          <cell r="H515">
            <v>850000</v>
          </cell>
          <cell r="I515">
            <v>640000</v>
          </cell>
          <cell r="J515">
            <v>600000</v>
          </cell>
          <cell r="K515">
            <v>600000</v>
          </cell>
          <cell r="L515">
            <v>600000</v>
          </cell>
        </row>
        <row r="516">
          <cell r="B516" t="str">
            <v>Rượu Cointreau</v>
          </cell>
          <cell r="C516" t="str">
            <v>chai</v>
          </cell>
          <cell r="D516">
            <v>1</v>
          </cell>
          <cell r="E516">
            <v>350000</v>
          </cell>
          <cell r="F516">
            <v>350000</v>
          </cell>
          <cell r="H516">
            <v>450000</v>
          </cell>
          <cell r="I516">
            <v>420000</v>
          </cell>
          <cell r="J516">
            <v>360000</v>
          </cell>
          <cell r="K516">
            <v>350000</v>
          </cell>
          <cell r="L516">
            <v>350000</v>
          </cell>
        </row>
        <row r="517">
          <cell r="B517" t="str">
            <v>Rượu Crème de Cacao (brown)</v>
          </cell>
          <cell r="C517" t="str">
            <v>chai</v>
          </cell>
          <cell r="D517">
            <v>1</v>
          </cell>
          <cell r="E517">
            <v>405000</v>
          </cell>
          <cell r="F517">
            <v>405000</v>
          </cell>
          <cell r="H517">
            <v>405000</v>
          </cell>
          <cell r="I517">
            <v>340000</v>
          </cell>
          <cell r="J517">
            <v>280000</v>
          </cell>
          <cell r="K517">
            <v>280000</v>
          </cell>
          <cell r="L517">
            <v>280000</v>
          </cell>
        </row>
        <row r="518">
          <cell r="B518" t="str">
            <v>Rượu Crème de cacao (white)</v>
          </cell>
          <cell r="C518" t="str">
            <v>chai</v>
          </cell>
          <cell r="D518">
            <v>1</v>
          </cell>
          <cell r="E518">
            <v>405000</v>
          </cell>
          <cell r="F518">
            <v>405000</v>
          </cell>
          <cell r="H518">
            <v>405000</v>
          </cell>
          <cell r="I518">
            <v>340000</v>
          </cell>
          <cell r="J518">
            <v>280000</v>
          </cell>
          <cell r="K518">
            <v>280000</v>
          </cell>
          <cell r="L518">
            <v>280000</v>
          </cell>
        </row>
        <row r="519">
          <cell r="B519" t="str">
            <v>Rượu Crème de Cassis Liqueur</v>
          </cell>
          <cell r="C519" t="str">
            <v>chai</v>
          </cell>
          <cell r="D519">
            <v>1</v>
          </cell>
          <cell r="E519">
            <v>405000</v>
          </cell>
          <cell r="F519">
            <v>405000</v>
          </cell>
          <cell r="H519">
            <v>405000</v>
          </cell>
          <cell r="I519">
            <v>320000</v>
          </cell>
          <cell r="J519">
            <v>280000</v>
          </cell>
          <cell r="K519">
            <v>280000</v>
          </cell>
          <cell r="L519">
            <v>280000</v>
          </cell>
        </row>
        <row r="520">
          <cell r="B520" t="str">
            <v>Rượu Crème de menthe (green)</v>
          </cell>
          <cell r="C520" t="str">
            <v>chai</v>
          </cell>
          <cell r="D520">
            <v>1</v>
          </cell>
          <cell r="E520">
            <v>405000</v>
          </cell>
          <cell r="F520">
            <v>405000</v>
          </cell>
          <cell r="H520">
            <v>405000</v>
          </cell>
          <cell r="I520">
            <v>340000</v>
          </cell>
          <cell r="J520">
            <v>280000</v>
          </cell>
          <cell r="K520">
            <v>280000</v>
          </cell>
          <cell r="L520">
            <v>280000</v>
          </cell>
        </row>
        <row r="521">
          <cell r="B521" t="str">
            <v>Rượu D.O.M Bénédictine</v>
          </cell>
          <cell r="C521" t="str">
            <v>chai</v>
          </cell>
          <cell r="D521">
            <v>1</v>
          </cell>
          <cell r="E521">
            <v>650000</v>
          </cell>
          <cell r="F521">
            <v>650000</v>
          </cell>
          <cell r="H521">
            <v>650000</v>
          </cell>
          <cell r="I521">
            <v>620000</v>
          </cell>
          <cell r="J521">
            <v>520000</v>
          </cell>
          <cell r="K521">
            <v>520000</v>
          </cell>
          <cell r="L521">
            <v>520000</v>
          </cell>
        </row>
        <row r="522">
          <cell r="B522" t="str">
            <v>Rượu Dark Rum Jamaica</v>
          </cell>
          <cell r="C522" t="str">
            <v>chai</v>
          </cell>
          <cell r="D522">
            <v>1</v>
          </cell>
          <cell r="E522">
            <v>350000</v>
          </cell>
          <cell r="F522">
            <v>350000</v>
          </cell>
          <cell r="H522">
            <v>350000</v>
          </cell>
          <cell r="I522">
            <v>380000</v>
          </cell>
          <cell r="J522">
            <v>600000</v>
          </cell>
          <cell r="K522">
            <v>350000</v>
          </cell>
          <cell r="L522">
            <v>350000</v>
          </cell>
        </row>
        <row r="523">
          <cell r="B523" t="str">
            <v>Rượu Devil's Cinamon Liqueur</v>
          </cell>
          <cell r="C523" t="str">
            <v>chai</v>
          </cell>
          <cell r="D523">
            <v>1</v>
          </cell>
          <cell r="E523">
            <v>650000</v>
          </cell>
          <cell r="F523">
            <v>650000</v>
          </cell>
          <cell r="H523">
            <v>650000</v>
          </cell>
          <cell r="I523">
            <v>550000</v>
          </cell>
          <cell r="J523">
            <v>520000</v>
          </cell>
          <cell r="K523">
            <v>520000</v>
          </cell>
          <cell r="L523">
            <v>520000</v>
          </cell>
        </row>
        <row r="524">
          <cell r="B524" t="str">
            <v>Rượu Dry Vermouth</v>
          </cell>
          <cell r="C524" t="str">
            <v>chai</v>
          </cell>
          <cell r="D524">
            <v>1</v>
          </cell>
          <cell r="E524">
            <v>365000</v>
          </cell>
          <cell r="F524">
            <v>365000</v>
          </cell>
          <cell r="H524">
            <v>365000</v>
          </cell>
          <cell r="I524">
            <v>320000</v>
          </cell>
          <cell r="J524">
            <v>424000</v>
          </cell>
          <cell r="K524">
            <v>320000</v>
          </cell>
          <cell r="L524">
            <v>320000</v>
          </cell>
        </row>
        <row r="525">
          <cell r="B525" t="str">
            <v>Rượu Frangelico Hazelnut liqueur</v>
          </cell>
          <cell r="C525" t="str">
            <v>chai</v>
          </cell>
          <cell r="D525">
            <v>1</v>
          </cell>
          <cell r="E525">
            <v>590000</v>
          </cell>
          <cell r="F525">
            <v>590000</v>
          </cell>
          <cell r="H525">
            <v>590000</v>
          </cell>
          <cell r="I525">
            <v>530000</v>
          </cell>
          <cell r="J525">
            <v>360000</v>
          </cell>
          <cell r="K525">
            <v>360000</v>
          </cell>
          <cell r="L525">
            <v>360000</v>
          </cell>
        </row>
        <row r="526">
          <cell r="B526" t="str">
            <v>Rượu Galliano</v>
          </cell>
          <cell r="C526" t="str">
            <v>chai</v>
          </cell>
          <cell r="D526">
            <v>1</v>
          </cell>
          <cell r="E526">
            <v>650000</v>
          </cell>
          <cell r="F526">
            <v>650000</v>
          </cell>
          <cell r="H526">
            <v>650000</v>
          </cell>
          <cell r="I526">
            <v>480000</v>
          </cell>
          <cell r="J526">
            <v>520000</v>
          </cell>
          <cell r="K526">
            <v>480000</v>
          </cell>
          <cell r="L526">
            <v>480000</v>
          </cell>
        </row>
        <row r="527">
          <cell r="B527" t="str">
            <v>Rượu Gin Bombay Sapphire</v>
          </cell>
          <cell r="C527" t="str">
            <v>chai</v>
          </cell>
          <cell r="D527">
            <v>1</v>
          </cell>
          <cell r="E527">
            <v>405000</v>
          </cell>
          <cell r="F527">
            <v>405000</v>
          </cell>
          <cell r="H527">
            <v>405000</v>
          </cell>
          <cell r="I527">
            <v>380000</v>
          </cell>
          <cell r="J527">
            <v>520000</v>
          </cell>
          <cell r="K527">
            <v>380000</v>
          </cell>
          <cell r="L527">
            <v>380000</v>
          </cell>
        </row>
        <row r="528">
          <cell r="B528" t="str">
            <v>Rượu Gin Gordon's</v>
          </cell>
          <cell r="C528" t="str">
            <v>chai</v>
          </cell>
          <cell r="D528">
            <v>1</v>
          </cell>
          <cell r="E528">
            <v>350000</v>
          </cell>
          <cell r="F528">
            <v>350000</v>
          </cell>
          <cell r="H528">
            <v>350000</v>
          </cell>
          <cell r="I528">
            <v>300000</v>
          </cell>
          <cell r="J528">
            <v>600000</v>
          </cell>
          <cell r="K528">
            <v>300000</v>
          </cell>
          <cell r="L528">
            <v>300000</v>
          </cell>
        </row>
        <row r="529">
          <cell r="B529" t="str">
            <v>Rượu Gold Rum</v>
          </cell>
          <cell r="C529" t="str">
            <v>chai</v>
          </cell>
          <cell r="D529">
            <v>1</v>
          </cell>
          <cell r="E529">
            <v>350000</v>
          </cell>
          <cell r="F529">
            <v>350000</v>
          </cell>
          <cell r="H529">
            <v>350000</v>
          </cell>
          <cell r="I529">
            <v>300000</v>
          </cell>
          <cell r="J529">
            <v>292000</v>
          </cell>
          <cell r="K529">
            <v>292000</v>
          </cell>
          <cell r="L529">
            <v>292000</v>
          </cell>
        </row>
        <row r="530">
          <cell r="B530" t="str">
            <v>Rượu Gold Rum Bacardi</v>
          </cell>
          <cell r="C530" t="str">
            <v>chai</v>
          </cell>
          <cell r="D530">
            <v>1</v>
          </cell>
          <cell r="E530">
            <v>350000</v>
          </cell>
          <cell r="F530">
            <v>350000</v>
          </cell>
          <cell r="H530">
            <v>350000</v>
          </cell>
          <cell r="I530">
            <v>300000</v>
          </cell>
          <cell r="J530">
            <v>360000</v>
          </cell>
          <cell r="K530">
            <v>300000</v>
          </cell>
          <cell r="L530">
            <v>300000</v>
          </cell>
        </row>
        <row r="531">
          <cell r="B531" t="str">
            <v>Rượu Grand Marnier</v>
          </cell>
          <cell r="C531" t="str">
            <v>chai</v>
          </cell>
          <cell r="D531">
            <v>1</v>
          </cell>
          <cell r="E531">
            <v>450000</v>
          </cell>
          <cell r="F531">
            <v>450000</v>
          </cell>
          <cell r="H531">
            <v>450000</v>
          </cell>
          <cell r="I531">
            <v>580000</v>
          </cell>
          <cell r="J531">
            <v>304000</v>
          </cell>
          <cell r="K531">
            <v>304000</v>
          </cell>
          <cell r="L531">
            <v>304000</v>
          </cell>
        </row>
        <row r="532">
          <cell r="B532" t="str">
            <v>Rượu Havana Rum</v>
          </cell>
          <cell r="C532" t="str">
            <v>chai</v>
          </cell>
          <cell r="D532">
            <v>1</v>
          </cell>
          <cell r="E532">
            <v>870000</v>
          </cell>
          <cell r="F532">
            <v>870000</v>
          </cell>
          <cell r="H532">
            <v>870000</v>
          </cell>
          <cell r="I532">
            <v>410000</v>
          </cell>
          <cell r="J532">
            <v>360000</v>
          </cell>
          <cell r="K532">
            <v>360000</v>
          </cell>
          <cell r="L532">
            <v>360000</v>
          </cell>
        </row>
        <row r="533">
          <cell r="B533" t="str">
            <v>Rượu irish whisky</v>
          </cell>
          <cell r="C533" t="str">
            <v>chai</v>
          </cell>
          <cell r="D533">
            <v>1</v>
          </cell>
          <cell r="E533">
            <v>690000</v>
          </cell>
          <cell r="F533">
            <v>690000</v>
          </cell>
          <cell r="H533">
            <v>690000</v>
          </cell>
          <cell r="I533">
            <v>370000</v>
          </cell>
          <cell r="J533">
            <v>448000</v>
          </cell>
          <cell r="K533">
            <v>370000</v>
          </cell>
          <cell r="L533">
            <v>370000</v>
          </cell>
        </row>
        <row r="534">
          <cell r="B534" t="str">
            <v>Rượu Jack  Daniel's Tennessee whiskey</v>
          </cell>
          <cell r="C534" t="str">
            <v>chai</v>
          </cell>
          <cell r="D534">
            <v>1</v>
          </cell>
          <cell r="E534">
            <v>650000</v>
          </cell>
          <cell r="F534">
            <v>650000</v>
          </cell>
          <cell r="H534">
            <v>650000</v>
          </cell>
          <cell r="I534">
            <v>460000</v>
          </cell>
          <cell r="J534">
            <v>360000</v>
          </cell>
          <cell r="K534">
            <v>360000</v>
          </cell>
          <cell r="L534">
            <v>360000</v>
          </cell>
        </row>
        <row r="535">
          <cell r="B535" t="str">
            <v>Rượu Jacquues Senaux Green (Absinthe)</v>
          </cell>
          <cell r="C535" t="str">
            <v>chai</v>
          </cell>
          <cell r="D535">
            <v>1</v>
          </cell>
          <cell r="E535">
            <v>860000</v>
          </cell>
          <cell r="F535">
            <v>860000</v>
          </cell>
          <cell r="H535">
            <v>860000</v>
          </cell>
          <cell r="I535">
            <v>700000</v>
          </cell>
          <cell r="J535">
            <v>360000</v>
          </cell>
          <cell r="K535">
            <v>360000</v>
          </cell>
          <cell r="L535">
            <v>360000</v>
          </cell>
        </row>
        <row r="536">
          <cell r="B536" t="str">
            <v>Rượu Jagermeister herbal liqueur</v>
          </cell>
          <cell r="C536" t="str">
            <v>chai</v>
          </cell>
          <cell r="D536">
            <v>1</v>
          </cell>
          <cell r="E536">
            <v>450000</v>
          </cell>
          <cell r="F536">
            <v>450000</v>
          </cell>
          <cell r="H536">
            <v>450000</v>
          </cell>
          <cell r="I536">
            <v>390000</v>
          </cell>
          <cell r="J536">
            <v>360000</v>
          </cell>
          <cell r="K536">
            <v>360000</v>
          </cell>
          <cell r="L536">
            <v>360000</v>
          </cell>
        </row>
        <row r="537">
          <cell r="B537" t="str">
            <v>Rượu John Jameson</v>
          </cell>
          <cell r="C537" t="str">
            <v>chai</v>
          </cell>
          <cell r="D537">
            <v>1</v>
          </cell>
          <cell r="E537">
            <v>450000</v>
          </cell>
          <cell r="F537">
            <v>450000</v>
          </cell>
          <cell r="H537">
            <v>450000</v>
          </cell>
          <cell r="I537">
            <v>360000</v>
          </cell>
          <cell r="J537">
            <v>448000</v>
          </cell>
          <cell r="K537">
            <v>360000</v>
          </cell>
          <cell r="L537">
            <v>360000</v>
          </cell>
        </row>
        <row r="538">
          <cell r="B538" t="str">
            <v>Rượu Kahlua</v>
          </cell>
          <cell r="C538" t="str">
            <v>chai</v>
          </cell>
          <cell r="D538">
            <v>1</v>
          </cell>
          <cell r="E538">
            <v>380000</v>
          </cell>
          <cell r="F538">
            <v>380000</v>
          </cell>
          <cell r="H538">
            <v>380000</v>
          </cell>
          <cell r="I538">
            <v>380000</v>
          </cell>
          <cell r="J538">
            <v>304000</v>
          </cell>
          <cell r="K538">
            <v>304000</v>
          </cell>
          <cell r="L538">
            <v>304000</v>
          </cell>
        </row>
        <row r="539">
          <cell r="B539" t="str">
            <v>Rượu Light Rum</v>
          </cell>
          <cell r="C539" t="str">
            <v>chai</v>
          </cell>
          <cell r="D539">
            <v>1</v>
          </cell>
          <cell r="E539">
            <v>350000</v>
          </cell>
          <cell r="F539">
            <v>350000</v>
          </cell>
          <cell r="H539">
            <v>350000</v>
          </cell>
          <cell r="I539">
            <v>260000</v>
          </cell>
          <cell r="J539">
            <v>520000</v>
          </cell>
          <cell r="K539">
            <v>260000</v>
          </cell>
          <cell r="L539">
            <v>260000</v>
          </cell>
        </row>
        <row r="540">
          <cell r="B540" t="str">
            <v>Rượu Light Rum Bacardi</v>
          </cell>
          <cell r="C540" t="str">
            <v>chai</v>
          </cell>
          <cell r="D540">
            <v>1</v>
          </cell>
          <cell r="E540">
            <v>350000</v>
          </cell>
          <cell r="F540">
            <v>350000</v>
          </cell>
          <cell r="H540">
            <v>350000</v>
          </cell>
          <cell r="I540">
            <v>260000</v>
          </cell>
          <cell r="J540">
            <v>360000</v>
          </cell>
          <cell r="K540">
            <v>260000</v>
          </cell>
          <cell r="L540">
            <v>260000</v>
          </cell>
        </row>
        <row r="541">
          <cell r="B541" t="str">
            <v>Rượu Malibu</v>
          </cell>
          <cell r="C541" t="str">
            <v>chai</v>
          </cell>
          <cell r="D541">
            <v>1</v>
          </cell>
          <cell r="E541">
            <v>395000</v>
          </cell>
          <cell r="F541">
            <v>395000</v>
          </cell>
          <cell r="H541">
            <v>395000</v>
          </cell>
          <cell r="I541">
            <v>400000</v>
          </cell>
          <cell r="J541">
            <v>464000</v>
          </cell>
          <cell r="K541">
            <v>395000</v>
          </cell>
          <cell r="L541">
            <v>395000</v>
          </cell>
        </row>
        <row r="542">
          <cell r="B542" t="str">
            <v>Rượu mạnh Cognac</v>
          </cell>
          <cell r="C542" t="str">
            <v>chai</v>
          </cell>
          <cell r="D542">
            <v>1</v>
          </cell>
          <cell r="E542">
            <v>550000</v>
          </cell>
          <cell r="F542">
            <v>550000</v>
          </cell>
          <cell r="H542">
            <v>550000</v>
          </cell>
          <cell r="I542">
            <v>640000</v>
          </cell>
          <cell r="J542">
            <v>520000</v>
          </cell>
          <cell r="K542">
            <v>520000</v>
          </cell>
          <cell r="L542">
            <v>520000</v>
          </cell>
        </row>
        <row r="543">
          <cell r="B543" t="str">
            <v>Rượu Midori</v>
          </cell>
          <cell r="C543" t="str">
            <v>chai</v>
          </cell>
          <cell r="D543">
            <v>1</v>
          </cell>
          <cell r="E543">
            <v>505000</v>
          </cell>
          <cell r="F543">
            <v>505000</v>
          </cell>
          <cell r="H543">
            <v>505000</v>
          </cell>
          <cell r="I543">
            <v>400000</v>
          </cell>
          <cell r="J543">
            <v>364800</v>
          </cell>
          <cell r="K543">
            <v>364800</v>
          </cell>
          <cell r="L543">
            <v>364800</v>
          </cell>
        </row>
        <row r="544">
          <cell r="B544" t="str">
            <v>Rượu Oranger bitter</v>
          </cell>
          <cell r="C544" t="str">
            <v>chai</v>
          </cell>
          <cell r="D544">
            <v>1</v>
          </cell>
          <cell r="E544">
            <v>450000</v>
          </cell>
          <cell r="F544">
            <v>450000</v>
          </cell>
          <cell r="H544">
            <v>450000</v>
          </cell>
          <cell r="I544">
            <v>180000</v>
          </cell>
          <cell r="J544">
            <v>384000</v>
          </cell>
          <cell r="K544">
            <v>180000</v>
          </cell>
          <cell r="L544">
            <v>180000</v>
          </cell>
        </row>
        <row r="545">
          <cell r="B545" t="str">
            <v>Rượu Peach schnapps</v>
          </cell>
          <cell r="C545" t="str">
            <v>chai</v>
          </cell>
          <cell r="D545">
            <v>1</v>
          </cell>
          <cell r="E545">
            <v>450000</v>
          </cell>
          <cell r="F545">
            <v>450000</v>
          </cell>
          <cell r="H545">
            <v>450000</v>
          </cell>
          <cell r="I545">
            <v>370000</v>
          </cell>
          <cell r="J545">
            <v>304000</v>
          </cell>
          <cell r="K545">
            <v>304000</v>
          </cell>
          <cell r="L545">
            <v>304000</v>
          </cell>
        </row>
        <row r="546">
          <cell r="B546" t="str">
            <v>Rượu Ricar Pastis</v>
          </cell>
          <cell r="C546" t="str">
            <v>chai</v>
          </cell>
          <cell r="D546">
            <v>1</v>
          </cell>
          <cell r="E546">
            <v>405000</v>
          </cell>
          <cell r="F546">
            <v>405000</v>
          </cell>
          <cell r="H546">
            <v>405000</v>
          </cell>
          <cell r="I546">
            <v>360000</v>
          </cell>
          <cell r="J546">
            <v>336000</v>
          </cell>
          <cell r="K546">
            <v>336000</v>
          </cell>
          <cell r="L546">
            <v>336000</v>
          </cell>
        </row>
        <row r="547">
          <cell r="B547" t="str">
            <v>Rượu Rượu Vaccari Sambuca</v>
          </cell>
          <cell r="C547" t="str">
            <v>chai</v>
          </cell>
          <cell r="D547">
            <v>1</v>
          </cell>
          <cell r="E547">
            <v>460000</v>
          </cell>
          <cell r="F547">
            <v>460000</v>
          </cell>
          <cell r="H547">
            <v>460000</v>
          </cell>
          <cell r="I547">
            <v>420000</v>
          </cell>
          <cell r="J547">
            <v>368000</v>
          </cell>
          <cell r="K547">
            <v>368000</v>
          </cell>
          <cell r="L547">
            <v>368000</v>
          </cell>
        </row>
        <row r="548">
          <cell r="B548" t="str">
            <v>Rượu Rye whisky</v>
          </cell>
          <cell r="C548" t="str">
            <v>chai</v>
          </cell>
          <cell r="D548">
            <v>1</v>
          </cell>
          <cell r="E548">
            <v>650000</v>
          </cell>
          <cell r="F548">
            <v>650000</v>
          </cell>
          <cell r="H548">
            <v>650000</v>
          </cell>
          <cell r="I548">
            <v>650000</v>
          </cell>
          <cell r="J548">
            <v>424000</v>
          </cell>
          <cell r="K548">
            <v>424000</v>
          </cell>
          <cell r="L548">
            <v>424000</v>
          </cell>
        </row>
        <row r="549">
          <cell r="B549" t="str">
            <v>Rượu sâm banh pháp</v>
          </cell>
          <cell r="C549" t="str">
            <v>chai</v>
          </cell>
          <cell r="D549">
            <v>1</v>
          </cell>
          <cell r="E549">
            <v>250000</v>
          </cell>
          <cell r="F549">
            <v>250000</v>
          </cell>
          <cell r="H549">
            <v>250000</v>
          </cell>
          <cell r="I549">
            <v>300000</v>
          </cell>
          <cell r="J549">
            <v>280000</v>
          </cell>
          <cell r="K549">
            <v>250000</v>
          </cell>
          <cell r="L549">
            <v>250000</v>
          </cell>
        </row>
        <row r="550">
          <cell r="B550" t="str">
            <v>Rượu Sambuca</v>
          </cell>
          <cell r="C550" t="str">
            <v>chai</v>
          </cell>
          <cell r="D550">
            <v>1</v>
          </cell>
          <cell r="E550">
            <v>350000</v>
          </cell>
          <cell r="F550">
            <v>350000</v>
          </cell>
          <cell r="H550">
            <v>350000</v>
          </cell>
          <cell r="I550">
            <v>420000</v>
          </cell>
          <cell r="J550">
            <v>360000</v>
          </cell>
          <cell r="K550">
            <v>350000</v>
          </cell>
          <cell r="L550">
            <v>350000</v>
          </cell>
        </row>
        <row r="551">
          <cell r="B551" t="str">
            <v>Rượu Southern Comfort</v>
          </cell>
          <cell r="C551" t="str">
            <v>chai</v>
          </cell>
          <cell r="D551">
            <v>1</v>
          </cell>
          <cell r="E551">
            <v>550000</v>
          </cell>
          <cell r="F551">
            <v>550000</v>
          </cell>
          <cell r="H551">
            <v>550000</v>
          </cell>
          <cell r="I551">
            <v>500000</v>
          </cell>
          <cell r="J551">
            <v>360000</v>
          </cell>
          <cell r="K551">
            <v>360000</v>
          </cell>
          <cell r="L551">
            <v>360000</v>
          </cell>
        </row>
        <row r="552">
          <cell r="B552" t="str">
            <v>Rượu Spritzer</v>
          </cell>
          <cell r="C552" t="str">
            <v>chai</v>
          </cell>
          <cell r="D552">
            <v>1</v>
          </cell>
          <cell r="E552">
            <v>650000</v>
          </cell>
          <cell r="F552">
            <v>650000</v>
          </cell>
          <cell r="H552">
            <v>650000</v>
          </cell>
          <cell r="I552">
            <v>100000</v>
          </cell>
          <cell r="J552">
            <v>360000</v>
          </cell>
          <cell r="K552">
            <v>100000</v>
          </cell>
          <cell r="L552">
            <v>100000</v>
          </cell>
        </row>
        <row r="553">
          <cell r="B553" t="str">
            <v>Rượu Sweet vermouth (Martini rosso)</v>
          </cell>
          <cell r="C553" t="str">
            <v>chai</v>
          </cell>
          <cell r="D553">
            <v>1</v>
          </cell>
          <cell r="E553">
            <v>395000</v>
          </cell>
          <cell r="F553">
            <v>395000</v>
          </cell>
          <cell r="H553">
            <v>395000</v>
          </cell>
          <cell r="I553">
            <v>290000</v>
          </cell>
          <cell r="J553">
            <v>360000</v>
          </cell>
          <cell r="K553">
            <v>290000</v>
          </cell>
          <cell r="L553">
            <v>290000</v>
          </cell>
        </row>
        <row r="554">
          <cell r="B554" t="str">
            <v>Rượu Tequila</v>
          </cell>
          <cell r="C554" t="str">
            <v>chai</v>
          </cell>
          <cell r="D554">
            <v>2</v>
          </cell>
          <cell r="E554">
            <v>450000</v>
          </cell>
          <cell r="F554">
            <v>900000</v>
          </cell>
          <cell r="H554">
            <v>450000</v>
          </cell>
          <cell r="I554">
            <v>370000</v>
          </cell>
          <cell r="J554">
            <v>280000</v>
          </cell>
          <cell r="K554">
            <v>280000</v>
          </cell>
          <cell r="L554">
            <v>280000</v>
          </cell>
        </row>
        <row r="555">
          <cell r="B555" t="str">
            <v>Rượu Tequila jose cuervo</v>
          </cell>
          <cell r="C555" t="str">
            <v>chai</v>
          </cell>
          <cell r="D555">
            <v>1</v>
          </cell>
          <cell r="E555">
            <v>350000</v>
          </cell>
          <cell r="F555">
            <v>350000</v>
          </cell>
          <cell r="H555">
            <v>350000</v>
          </cell>
          <cell r="I555">
            <v>370000</v>
          </cell>
          <cell r="J555">
            <v>312000</v>
          </cell>
          <cell r="K555">
            <v>312000</v>
          </cell>
          <cell r="L555">
            <v>312000</v>
          </cell>
        </row>
        <row r="556">
          <cell r="B556" t="str">
            <v xml:space="preserve">Rượu Tequila Two Finger </v>
          </cell>
          <cell r="C556" t="str">
            <v>chai</v>
          </cell>
          <cell r="D556">
            <v>1</v>
          </cell>
          <cell r="E556">
            <v>505000</v>
          </cell>
          <cell r="F556">
            <v>505000</v>
          </cell>
          <cell r="H556">
            <v>505000</v>
          </cell>
          <cell r="I556">
            <v>370000</v>
          </cell>
          <cell r="J556">
            <v>336000</v>
          </cell>
          <cell r="K556">
            <v>336000</v>
          </cell>
          <cell r="L556">
            <v>336000</v>
          </cell>
        </row>
        <row r="557">
          <cell r="B557" t="str">
            <v>Rượu trắng</v>
          </cell>
          <cell r="C557" t="str">
            <v>chai</v>
          </cell>
          <cell r="D557">
            <v>1</v>
          </cell>
          <cell r="E557">
            <v>80000</v>
          </cell>
          <cell r="F557">
            <v>80000</v>
          </cell>
          <cell r="H557">
            <v>80000</v>
          </cell>
          <cell r="I557">
            <v>230000</v>
          </cell>
          <cell r="J557">
            <v>100000</v>
          </cell>
          <cell r="K557">
            <v>80000</v>
          </cell>
          <cell r="L557">
            <v>80000</v>
          </cell>
        </row>
        <row r="558">
          <cell r="B558" t="str">
            <v>Rượu Triple Sec.</v>
          </cell>
          <cell r="C558" t="str">
            <v>chai</v>
          </cell>
          <cell r="D558">
            <v>1</v>
          </cell>
          <cell r="E558">
            <v>290000</v>
          </cell>
          <cell r="F558">
            <v>290000</v>
          </cell>
          <cell r="H558">
            <v>290000</v>
          </cell>
          <cell r="I558">
            <v>340000</v>
          </cell>
          <cell r="J558">
            <v>280000</v>
          </cell>
          <cell r="K558">
            <v>280000</v>
          </cell>
          <cell r="L558">
            <v>280000</v>
          </cell>
        </row>
        <row r="559">
          <cell r="B559" t="str">
            <v>Rượu vang đỏ đà lạt</v>
          </cell>
          <cell r="C559" t="str">
            <v>chai</v>
          </cell>
          <cell r="D559">
            <v>5</v>
          </cell>
          <cell r="E559">
            <v>125000</v>
          </cell>
          <cell r="F559">
            <v>625000</v>
          </cell>
          <cell r="H559">
            <v>125000</v>
          </cell>
          <cell r="I559">
            <v>100000</v>
          </cell>
          <cell r="J559">
            <v>100000</v>
          </cell>
          <cell r="K559">
            <v>100000</v>
          </cell>
          <cell r="L559">
            <v>100000</v>
          </cell>
        </row>
        <row r="560">
          <cell r="B560" t="str">
            <v>Rượu vang đỏ Chile</v>
          </cell>
          <cell r="C560" t="str">
            <v>chai</v>
          </cell>
          <cell r="D560">
            <v>5</v>
          </cell>
          <cell r="E560">
            <v>185000</v>
          </cell>
          <cell r="F560">
            <v>925000</v>
          </cell>
          <cell r="H560">
            <v>185000</v>
          </cell>
          <cell r="I560">
            <v>230000</v>
          </cell>
          <cell r="J560">
            <v>148000</v>
          </cell>
          <cell r="K560">
            <v>148000</v>
          </cell>
          <cell r="L560">
            <v>148000</v>
          </cell>
        </row>
        <row r="561">
          <cell r="B561" t="str">
            <v>Rượu vang đỏ Mỹ</v>
          </cell>
          <cell r="C561" t="str">
            <v>chai</v>
          </cell>
          <cell r="D561">
            <v>5</v>
          </cell>
          <cell r="E561">
            <v>250000</v>
          </cell>
          <cell r="F561">
            <v>1250000</v>
          </cell>
          <cell r="H561">
            <v>250000</v>
          </cell>
          <cell r="I561">
            <v>350000</v>
          </cell>
          <cell r="J561">
            <v>200000</v>
          </cell>
          <cell r="K561">
            <v>200000</v>
          </cell>
          <cell r="L561">
            <v>200000</v>
          </cell>
        </row>
        <row r="562">
          <cell r="B562" t="str">
            <v>Rượu vang đỏ Pháp</v>
          </cell>
          <cell r="C562" t="str">
            <v>chai</v>
          </cell>
          <cell r="D562">
            <v>5</v>
          </cell>
          <cell r="E562">
            <v>150000</v>
          </cell>
          <cell r="F562">
            <v>750000</v>
          </cell>
          <cell r="H562">
            <v>150000</v>
          </cell>
          <cell r="I562">
            <v>380000</v>
          </cell>
          <cell r="J562">
            <v>232000</v>
          </cell>
          <cell r="K562">
            <v>150000</v>
          </cell>
          <cell r="L562">
            <v>150000</v>
          </cell>
        </row>
        <row r="563">
          <cell r="B563" t="str">
            <v>Rượu Vang hồng (rose wine)</v>
          </cell>
          <cell r="C563" t="str">
            <v>chai</v>
          </cell>
          <cell r="D563">
            <v>5</v>
          </cell>
          <cell r="E563">
            <v>310000</v>
          </cell>
          <cell r="F563">
            <v>1550000</v>
          </cell>
          <cell r="H563">
            <v>310000</v>
          </cell>
          <cell r="I563">
            <v>410000</v>
          </cell>
          <cell r="J563">
            <v>248000</v>
          </cell>
          <cell r="K563">
            <v>248000</v>
          </cell>
          <cell r="L563">
            <v>248000</v>
          </cell>
        </row>
        <row r="564">
          <cell r="B564" t="str">
            <v>Rượu vang trắng Chile</v>
          </cell>
          <cell r="C564" t="str">
            <v>chai</v>
          </cell>
          <cell r="D564">
            <v>5</v>
          </cell>
          <cell r="E564">
            <v>185000</v>
          </cell>
          <cell r="F564">
            <v>925000</v>
          </cell>
          <cell r="H564">
            <v>185000</v>
          </cell>
          <cell r="I564">
            <v>230000</v>
          </cell>
          <cell r="J564">
            <v>148000</v>
          </cell>
          <cell r="K564">
            <v>148000</v>
          </cell>
          <cell r="L564">
            <v>148000</v>
          </cell>
        </row>
        <row r="565">
          <cell r="B565" t="str">
            <v>Rượu vang trắng Mỹ</v>
          </cell>
          <cell r="C565" t="str">
            <v>chai</v>
          </cell>
          <cell r="D565">
            <v>5</v>
          </cell>
          <cell r="E565">
            <v>250000</v>
          </cell>
          <cell r="F565">
            <v>1250000</v>
          </cell>
          <cell r="H565">
            <v>250000</v>
          </cell>
          <cell r="I565">
            <v>350000</v>
          </cell>
          <cell r="J565">
            <v>200000</v>
          </cell>
          <cell r="K565">
            <v>200000</v>
          </cell>
          <cell r="L565">
            <v>200000</v>
          </cell>
        </row>
        <row r="566">
          <cell r="B566" t="str">
            <v>Rượu vang trắng Pháp</v>
          </cell>
          <cell r="C566" t="str">
            <v>chai</v>
          </cell>
          <cell r="D566">
            <v>5</v>
          </cell>
          <cell r="E566">
            <v>290000</v>
          </cell>
          <cell r="F566">
            <v>1450000</v>
          </cell>
          <cell r="H566">
            <v>290000</v>
          </cell>
          <cell r="I566">
            <v>380000</v>
          </cell>
          <cell r="J566">
            <v>232000</v>
          </cell>
          <cell r="K566">
            <v>232000</v>
          </cell>
          <cell r="L566">
            <v>232000</v>
          </cell>
        </row>
        <row r="567">
          <cell r="B567" t="str">
            <v>Rượu Vodka sky</v>
          </cell>
          <cell r="C567" t="str">
            <v>chai</v>
          </cell>
          <cell r="D567">
            <v>1</v>
          </cell>
          <cell r="E567">
            <v>350000</v>
          </cell>
          <cell r="F567">
            <v>350000</v>
          </cell>
          <cell r="H567">
            <v>350000</v>
          </cell>
          <cell r="I567">
            <v>400000</v>
          </cell>
          <cell r="J567">
            <v>336000</v>
          </cell>
          <cell r="K567">
            <v>336000</v>
          </cell>
          <cell r="L567">
            <v>336000</v>
          </cell>
        </row>
        <row r="568">
          <cell r="B568" t="str">
            <v>Rượu Vodka Smirnoff</v>
          </cell>
          <cell r="C568" t="str">
            <v>chai</v>
          </cell>
          <cell r="D568">
            <v>1</v>
          </cell>
          <cell r="E568">
            <v>250000</v>
          </cell>
          <cell r="F568">
            <v>250000</v>
          </cell>
          <cell r="H568">
            <v>250000</v>
          </cell>
          <cell r="I568">
            <v>290000</v>
          </cell>
          <cell r="J568">
            <v>600000</v>
          </cell>
          <cell r="K568">
            <v>250000</v>
          </cell>
          <cell r="L568">
            <v>250000</v>
          </cell>
        </row>
        <row r="569">
          <cell r="B569" t="str">
            <v>Rượu whiskey (loại mini)</v>
          </cell>
          <cell r="C569" t="str">
            <v>chai</v>
          </cell>
          <cell r="D569">
            <v>10</v>
          </cell>
          <cell r="E569">
            <v>90000</v>
          </cell>
          <cell r="F569">
            <v>900000</v>
          </cell>
          <cell r="H569">
            <v>90000</v>
          </cell>
          <cell r="I569" t="e">
            <v>#N/A</v>
          </cell>
          <cell r="J569">
            <v>200000</v>
          </cell>
          <cell r="K569" t="e">
            <v>#N/A</v>
          </cell>
          <cell r="L569">
            <v>90000</v>
          </cell>
        </row>
        <row r="570">
          <cell r="B570" t="str">
            <v>Rượu Zen Green tea liqueur</v>
          </cell>
          <cell r="C570" t="str">
            <v>chai</v>
          </cell>
          <cell r="D570">
            <v>10</v>
          </cell>
          <cell r="E570">
            <v>450000</v>
          </cell>
          <cell r="F570">
            <v>4500000</v>
          </cell>
          <cell r="H570">
            <v>450000</v>
          </cell>
          <cell r="I570">
            <v>460000</v>
          </cell>
          <cell r="J570">
            <v>256000</v>
          </cell>
          <cell r="K570">
            <v>256000</v>
          </cell>
          <cell r="L570">
            <v>256000</v>
          </cell>
        </row>
        <row r="571">
          <cell r="B571" t="str">
            <v>Sách quảng cáo về hàng hóa khác nhau</v>
          </cell>
          <cell r="C571" t="str">
            <v xml:space="preserve">quyển </v>
          </cell>
          <cell r="D571">
            <v>10</v>
          </cell>
          <cell r="E571">
            <v>0</v>
          </cell>
          <cell r="F571">
            <v>0</v>
          </cell>
          <cell r="G571" t="str">
            <v>x</v>
          </cell>
          <cell r="H571">
            <v>0</v>
          </cell>
          <cell r="I571">
            <v>30000</v>
          </cell>
          <cell r="J571">
            <v>0</v>
          </cell>
          <cell r="K571">
            <v>0</v>
          </cell>
          <cell r="L571">
            <v>30000</v>
          </cell>
        </row>
        <row r="572">
          <cell r="B572" t="str">
            <v>Sách/tập gấp giới thiệu về khách sạn</v>
          </cell>
          <cell r="C572" t="str">
            <v xml:space="preserve">quyển </v>
          </cell>
          <cell r="D572">
            <v>5</v>
          </cell>
          <cell r="E572">
            <v>0</v>
          </cell>
          <cell r="F572">
            <v>0</v>
          </cell>
          <cell r="G572" t="str">
            <v>x</v>
          </cell>
          <cell r="H572">
            <v>0</v>
          </cell>
          <cell r="I572">
            <v>30000</v>
          </cell>
          <cell r="J572">
            <v>0</v>
          </cell>
          <cell r="K572">
            <v>0</v>
          </cell>
          <cell r="L572">
            <v>30000</v>
          </cell>
        </row>
        <row r="573">
          <cell r="B573" t="str">
            <v>Si đánh bóng giầy</v>
          </cell>
          <cell r="C573" t="str">
            <v>hộp</v>
          </cell>
          <cell r="D573">
            <v>1</v>
          </cell>
          <cell r="E573">
            <v>50000</v>
          </cell>
          <cell r="F573">
            <v>50000</v>
          </cell>
          <cell r="H573">
            <v>50000</v>
          </cell>
          <cell r="I573">
            <v>35000</v>
          </cell>
          <cell r="J573">
            <v>132000</v>
          </cell>
          <cell r="K573">
            <v>35000</v>
          </cell>
          <cell r="L573">
            <v>35000</v>
          </cell>
        </row>
        <row r="574">
          <cell r="B574" t="str">
            <v>Si rô bạc hà</v>
          </cell>
          <cell r="C574" t="str">
            <v>chai</v>
          </cell>
          <cell r="D574">
            <v>1</v>
          </cell>
          <cell r="E574">
            <v>95000</v>
          </cell>
          <cell r="F574">
            <v>95000</v>
          </cell>
          <cell r="H574">
            <v>95000</v>
          </cell>
          <cell r="I574">
            <v>280000</v>
          </cell>
          <cell r="J574">
            <v>200000</v>
          </cell>
          <cell r="K574">
            <v>95000</v>
          </cell>
          <cell r="L574">
            <v>95000</v>
          </cell>
        </row>
        <row r="575">
          <cell r="B575" t="str">
            <v>Si rô Blue curacao</v>
          </cell>
          <cell r="C575" t="str">
            <v>chai</v>
          </cell>
          <cell r="D575">
            <v>1</v>
          </cell>
          <cell r="E575">
            <v>190000</v>
          </cell>
          <cell r="F575">
            <v>190000</v>
          </cell>
          <cell r="H575">
            <v>190000</v>
          </cell>
          <cell r="I575">
            <v>320000</v>
          </cell>
          <cell r="J575">
            <v>200000</v>
          </cell>
          <cell r="K575">
            <v>190000</v>
          </cell>
          <cell r="L575">
            <v>190000</v>
          </cell>
        </row>
        <row r="576">
          <cell r="B576" t="str">
            <v>Si rô Blue Curacao (hãng Monin)</v>
          </cell>
          <cell r="C576" t="str">
            <v>chai</v>
          </cell>
          <cell r="D576">
            <v>1</v>
          </cell>
          <cell r="E576">
            <v>250000</v>
          </cell>
          <cell r="F576">
            <v>250000</v>
          </cell>
          <cell r="H576">
            <v>250000</v>
          </cell>
          <cell r="I576">
            <v>280000</v>
          </cell>
          <cell r="J576">
            <v>200000</v>
          </cell>
          <cell r="K576">
            <v>200000</v>
          </cell>
          <cell r="L576">
            <v>200000</v>
          </cell>
        </row>
        <row r="577">
          <cell r="B577" t="str">
            <v>Si rô Caramel  (hãng Monin)</v>
          </cell>
          <cell r="C577" t="str">
            <v>chai</v>
          </cell>
          <cell r="D577">
            <v>1</v>
          </cell>
          <cell r="E577">
            <v>250000</v>
          </cell>
          <cell r="F577">
            <v>250000</v>
          </cell>
          <cell r="H577">
            <v>250000</v>
          </cell>
          <cell r="I577">
            <v>280000</v>
          </cell>
          <cell r="J577">
            <v>200000</v>
          </cell>
          <cell r="K577">
            <v>200000</v>
          </cell>
          <cell r="L577">
            <v>200000</v>
          </cell>
        </row>
        <row r="578">
          <cell r="B578" t="str">
            <v>Si rô Cherry (hãng Monin)</v>
          </cell>
          <cell r="C578" t="str">
            <v>chai</v>
          </cell>
          <cell r="D578">
            <v>1</v>
          </cell>
          <cell r="E578">
            <v>250000</v>
          </cell>
          <cell r="F578">
            <v>250000</v>
          </cell>
          <cell r="H578">
            <v>250000</v>
          </cell>
          <cell r="I578">
            <v>280000</v>
          </cell>
          <cell r="J578">
            <v>200000</v>
          </cell>
          <cell r="K578">
            <v>200000</v>
          </cell>
          <cell r="L578">
            <v>200000</v>
          </cell>
        </row>
        <row r="579">
          <cell r="B579" t="str">
            <v>Si rô chuối</v>
          </cell>
          <cell r="C579" t="str">
            <v>chai</v>
          </cell>
          <cell r="D579">
            <v>1</v>
          </cell>
          <cell r="E579">
            <v>95000</v>
          </cell>
          <cell r="F579">
            <v>95000</v>
          </cell>
          <cell r="H579">
            <v>95000</v>
          </cell>
          <cell r="I579">
            <v>290000</v>
          </cell>
          <cell r="J579">
            <v>200000</v>
          </cell>
          <cell r="K579">
            <v>95000</v>
          </cell>
          <cell r="L579">
            <v>95000</v>
          </cell>
        </row>
        <row r="580">
          <cell r="B580" t="str">
            <v>Si rô đào</v>
          </cell>
          <cell r="C580" t="str">
            <v>chai</v>
          </cell>
          <cell r="D580">
            <v>1</v>
          </cell>
          <cell r="E580">
            <v>95000</v>
          </cell>
          <cell r="F580">
            <v>95000</v>
          </cell>
          <cell r="H580">
            <v>95000</v>
          </cell>
          <cell r="I580">
            <v>290000</v>
          </cell>
          <cell r="J580">
            <v>200000</v>
          </cell>
          <cell r="K580">
            <v>95000</v>
          </cell>
          <cell r="L580">
            <v>95000</v>
          </cell>
        </row>
        <row r="581">
          <cell r="B581" t="str">
            <v>Si rô Dâu</v>
          </cell>
          <cell r="C581" t="str">
            <v>chai</v>
          </cell>
          <cell r="D581">
            <v>1</v>
          </cell>
          <cell r="E581">
            <v>95000</v>
          </cell>
          <cell r="F581">
            <v>95000</v>
          </cell>
          <cell r="H581">
            <v>95000</v>
          </cell>
          <cell r="I581">
            <v>290000</v>
          </cell>
          <cell r="J581">
            <v>200000</v>
          </cell>
          <cell r="K581">
            <v>95000</v>
          </cell>
          <cell r="L581">
            <v>95000</v>
          </cell>
        </row>
        <row r="582">
          <cell r="B582" t="str">
            <v>Si rô dừa</v>
          </cell>
          <cell r="C582" t="str">
            <v>chai</v>
          </cell>
          <cell r="D582">
            <v>1</v>
          </cell>
          <cell r="E582">
            <v>95000</v>
          </cell>
          <cell r="F582">
            <v>95000</v>
          </cell>
          <cell r="H582">
            <v>95000</v>
          </cell>
          <cell r="I582">
            <v>280000</v>
          </cell>
          <cell r="J582">
            <v>200000</v>
          </cell>
          <cell r="K582">
            <v>95000</v>
          </cell>
          <cell r="L582">
            <v>95000</v>
          </cell>
        </row>
        <row r="583">
          <cell r="B583" t="str">
            <v>Si rô dứa (hãng Monin)</v>
          </cell>
          <cell r="C583" t="str">
            <v>chai</v>
          </cell>
          <cell r="D583">
            <v>1</v>
          </cell>
          <cell r="E583">
            <v>250000</v>
          </cell>
          <cell r="F583">
            <v>250000</v>
          </cell>
          <cell r="H583">
            <v>250000</v>
          </cell>
          <cell r="I583">
            <v>280000</v>
          </cell>
          <cell r="J583">
            <v>200000</v>
          </cell>
          <cell r="K583">
            <v>200000</v>
          </cell>
          <cell r="L583">
            <v>200000</v>
          </cell>
        </row>
        <row r="584">
          <cell r="B584" t="str">
            <v>Si rô Green banana (hãng Monin)</v>
          </cell>
          <cell r="C584" t="str">
            <v>chai</v>
          </cell>
          <cell r="D584">
            <v>1</v>
          </cell>
          <cell r="E584">
            <v>250000</v>
          </cell>
          <cell r="F584">
            <v>250000</v>
          </cell>
          <cell r="H584">
            <v>250000</v>
          </cell>
          <cell r="I584">
            <v>280000</v>
          </cell>
          <cell r="J584">
            <v>200000</v>
          </cell>
          <cell r="K584">
            <v>200000</v>
          </cell>
          <cell r="L584">
            <v>200000</v>
          </cell>
        </row>
        <row r="585">
          <cell r="B585" t="str">
            <v>Si rô Grenadine</v>
          </cell>
          <cell r="C585" t="str">
            <v>chai</v>
          </cell>
          <cell r="D585">
            <v>1</v>
          </cell>
          <cell r="E585">
            <v>95000</v>
          </cell>
          <cell r="F585">
            <v>95000</v>
          </cell>
          <cell r="H585">
            <v>95000</v>
          </cell>
          <cell r="I585">
            <v>280000</v>
          </cell>
          <cell r="J585">
            <v>200000</v>
          </cell>
          <cell r="K585">
            <v>95000</v>
          </cell>
          <cell r="L585">
            <v>95000</v>
          </cell>
        </row>
        <row r="586">
          <cell r="B586" t="str">
            <v>Si rô Grenadine (hãng Monin)</v>
          </cell>
          <cell r="C586" t="str">
            <v>chai</v>
          </cell>
          <cell r="D586">
            <v>1</v>
          </cell>
          <cell r="E586">
            <v>250000</v>
          </cell>
          <cell r="F586">
            <v>250000</v>
          </cell>
          <cell r="H586">
            <v>250000</v>
          </cell>
          <cell r="I586">
            <v>280000</v>
          </cell>
          <cell r="J586">
            <v>200000</v>
          </cell>
          <cell r="K586">
            <v>200000</v>
          </cell>
          <cell r="L586">
            <v>200000</v>
          </cell>
        </row>
        <row r="587">
          <cell r="B587" t="str">
            <v>Si rô Javenda (hãng Monin)</v>
          </cell>
          <cell r="C587" t="str">
            <v>chai</v>
          </cell>
          <cell r="D587">
            <v>1</v>
          </cell>
          <cell r="E587">
            <v>250000</v>
          </cell>
          <cell r="F587">
            <v>250000</v>
          </cell>
          <cell r="H587">
            <v>250000</v>
          </cell>
          <cell r="I587">
            <v>280000</v>
          </cell>
          <cell r="J587">
            <v>200000</v>
          </cell>
          <cell r="K587">
            <v>200000</v>
          </cell>
          <cell r="L587">
            <v>200000</v>
          </cell>
        </row>
        <row r="588">
          <cell r="B588" t="str">
            <v>Si rô Kiwi (hãng Monin)</v>
          </cell>
          <cell r="C588" t="str">
            <v>chai</v>
          </cell>
          <cell r="D588">
            <v>1</v>
          </cell>
          <cell r="E588">
            <v>250000</v>
          </cell>
          <cell r="F588">
            <v>250000</v>
          </cell>
          <cell r="H588">
            <v>250000</v>
          </cell>
          <cell r="I588">
            <v>280000</v>
          </cell>
          <cell r="J588">
            <v>200000</v>
          </cell>
          <cell r="K588">
            <v>200000</v>
          </cell>
          <cell r="L588">
            <v>200000</v>
          </cell>
        </row>
        <row r="589">
          <cell r="B589" t="str">
            <v>Si rô lá dứa</v>
          </cell>
          <cell r="C589" t="str">
            <v>chai</v>
          </cell>
          <cell r="D589">
            <v>1</v>
          </cell>
          <cell r="E589">
            <v>95000</v>
          </cell>
          <cell r="F589">
            <v>95000</v>
          </cell>
          <cell r="H589">
            <v>95000</v>
          </cell>
          <cell r="I589">
            <v>290000</v>
          </cell>
          <cell r="J589">
            <v>200000</v>
          </cell>
          <cell r="K589">
            <v>95000</v>
          </cell>
          <cell r="L589">
            <v>95000</v>
          </cell>
        </row>
        <row r="590">
          <cell r="B590" t="str">
            <v>Si rô Mojito</v>
          </cell>
          <cell r="C590" t="str">
            <v>chai</v>
          </cell>
          <cell r="D590">
            <v>1</v>
          </cell>
          <cell r="E590">
            <v>95000</v>
          </cell>
          <cell r="F590">
            <v>95000</v>
          </cell>
          <cell r="H590">
            <v>95000</v>
          </cell>
          <cell r="I590">
            <v>290000</v>
          </cell>
          <cell r="J590">
            <v>200000</v>
          </cell>
          <cell r="K590">
            <v>95000</v>
          </cell>
          <cell r="L590">
            <v>95000</v>
          </cell>
        </row>
        <row r="591">
          <cell r="B591" t="str">
            <v>Si rô sôcôla (700ml)</v>
          </cell>
          <cell r="C591" t="str">
            <v>chai</v>
          </cell>
          <cell r="D591">
            <v>1</v>
          </cell>
          <cell r="E591">
            <v>250000</v>
          </cell>
          <cell r="F591">
            <v>250000</v>
          </cell>
          <cell r="H591">
            <v>250000</v>
          </cell>
          <cell r="I591">
            <v>290000</v>
          </cell>
          <cell r="J591">
            <v>200000</v>
          </cell>
          <cell r="K591">
            <v>200000</v>
          </cell>
          <cell r="L591">
            <v>200000</v>
          </cell>
        </row>
        <row r="592">
          <cell r="B592" t="str">
            <v>Si rô Strawberry (hãng Monin)</v>
          </cell>
          <cell r="C592" t="str">
            <v>chai</v>
          </cell>
          <cell r="D592">
            <v>1</v>
          </cell>
          <cell r="E592">
            <v>250000</v>
          </cell>
          <cell r="F592">
            <v>250000</v>
          </cell>
          <cell r="H592">
            <v>250000</v>
          </cell>
          <cell r="I592">
            <v>280000</v>
          </cell>
          <cell r="J592">
            <v>200000</v>
          </cell>
          <cell r="K592">
            <v>200000</v>
          </cell>
          <cell r="L592">
            <v>200000</v>
          </cell>
        </row>
        <row r="593">
          <cell r="B593" t="str">
            <v>Si rô Sweet and sour</v>
          </cell>
          <cell r="C593" t="str">
            <v>chai</v>
          </cell>
          <cell r="D593">
            <v>1</v>
          </cell>
          <cell r="E593">
            <v>250000</v>
          </cell>
          <cell r="F593">
            <v>250000</v>
          </cell>
          <cell r="H593">
            <v>250000</v>
          </cell>
          <cell r="I593">
            <v>290000</v>
          </cell>
          <cell r="J593">
            <v>200000</v>
          </cell>
          <cell r="K593">
            <v>200000</v>
          </cell>
          <cell r="L593">
            <v>200000</v>
          </cell>
        </row>
        <row r="594">
          <cell r="B594" t="str">
            <v>Si rô Trà xanh</v>
          </cell>
          <cell r="C594" t="str">
            <v>chai</v>
          </cell>
          <cell r="D594">
            <v>1</v>
          </cell>
          <cell r="E594">
            <v>95000</v>
          </cell>
          <cell r="F594">
            <v>95000</v>
          </cell>
          <cell r="H594">
            <v>95000</v>
          </cell>
          <cell r="I594">
            <v>290000</v>
          </cell>
          <cell r="J594">
            <v>200000</v>
          </cell>
          <cell r="K594">
            <v>95000</v>
          </cell>
          <cell r="L594">
            <v>95000</v>
          </cell>
        </row>
        <row r="595">
          <cell r="B595" t="str">
            <v>Si rô Vanilla</v>
          </cell>
          <cell r="C595" t="str">
            <v>chai</v>
          </cell>
          <cell r="D595">
            <v>1</v>
          </cell>
          <cell r="E595">
            <v>95000</v>
          </cell>
          <cell r="F595">
            <v>95000</v>
          </cell>
          <cell r="H595">
            <v>95000</v>
          </cell>
          <cell r="I595">
            <v>290000</v>
          </cell>
          <cell r="J595">
            <v>200000</v>
          </cell>
          <cell r="K595">
            <v>95000</v>
          </cell>
          <cell r="L595">
            <v>95000</v>
          </cell>
        </row>
        <row r="596">
          <cell r="B596" t="str">
            <v>Si rô Vanilla (hãng Monin)</v>
          </cell>
          <cell r="C596" t="str">
            <v>chai</v>
          </cell>
          <cell r="D596">
            <v>1</v>
          </cell>
          <cell r="E596">
            <v>250000</v>
          </cell>
          <cell r="F596">
            <v>250000</v>
          </cell>
          <cell r="H596">
            <v>250000</v>
          </cell>
          <cell r="I596">
            <v>280000</v>
          </cell>
          <cell r="J596">
            <v>200000</v>
          </cell>
          <cell r="K596">
            <v>200000</v>
          </cell>
          <cell r="L596">
            <v>200000</v>
          </cell>
        </row>
        <row r="597">
          <cell r="B597" t="str">
            <v>Si rô Watermelon</v>
          </cell>
          <cell r="C597" t="str">
            <v>chai</v>
          </cell>
          <cell r="D597">
            <v>1</v>
          </cell>
          <cell r="E597">
            <v>95000</v>
          </cell>
          <cell r="F597">
            <v>95000</v>
          </cell>
          <cell r="H597">
            <v>95000</v>
          </cell>
          <cell r="I597" t="e">
            <v>#N/A</v>
          </cell>
          <cell r="J597">
            <v>200000</v>
          </cell>
          <cell r="K597" t="e">
            <v>#N/A</v>
          </cell>
          <cell r="L597">
            <v>95000</v>
          </cell>
        </row>
        <row r="598">
          <cell r="B598" t="str">
            <v>Sò huyết</v>
          </cell>
          <cell r="C598" t="str">
            <v>kg</v>
          </cell>
          <cell r="D598">
            <v>2.2999999999999998</v>
          </cell>
          <cell r="E598">
            <v>165000</v>
          </cell>
          <cell r="F598">
            <v>379499.99999999994</v>
          </cell>
          <cell r="H598">
            <v>165000</v>
          </cell>
          <cell r="I598">
            <v>120000</v>
          </cell>
          <cell r="J598">
            <v>132000</v>
          </cell>
          <cell r="K598">
            <v>120000</v>
          </cell>
          <cell r="L598">
            <v>120000</v>
          </cell>
        </row>
        <row r="599">
          <cell r="B599" t="str">
            <v>Sô cô la vụn</v>
          </cell>
          <cell r="C599" t="str">
            <v>kg</v>
          </cell>
          <cell r="D599">
            <v>0.5</v>
          </cell>
          <cell r="E599">
            <v>350000</v>
          </cell>
          <cell r="F599">
            <v>175000</v>
          </cell>
          <cell r="H599">
            <v>350000</v>
          </cell>
          <cell r="I599">
            <v>150000</v>
          </cell>
          <cell r="J599">
            <v>440000</v>
          </cell>
          <cell r="K599">
            <v>150000</v>
          </cell>
          <cell r="L599">
            <v>150000</v>
          </cell>
        </row>
        <row r="600">
          <cell r="B600" t="str">
            <v>Sơ đồ mô hình phòng tiệc</v>
          </cell>
          <cell r="C600" t="str">
            <v xml:space="preserve">quyển </v>
          </cell>
          <cell r="D600">
            <v>1</v>
          </cell>
          <cell r="E600">
            <v>250000</v>
          </cell>
          <cell r="F600">
            <v>250000</v>
          </cell>
          <cell r="H600">
            <v>250000</v>
          </cell>
          <cell r="I600">
            <v>20000</v>
          </cell>
          <cell r="J600">
            <v>200000</v>
          </cell>
          <cell r="K600">
            <v>20000</v>
          </cell>
          <cell r="L600">
            <v>20000</v>
          </cell>
        </row>
        <row r="601">
          <cell r="B601" t="str">
            <v>Sổ ghi chép</v>
          </cell>
          <cell r="C601" t="str">
            <v xml:space="preserve">quyển </v>
          </cell>
          <cell r="D601">
            <v>5</v>
          </cell>
          <cell r="E601">
            <v>50000</v>
          </cell>
          <cell r="F601">
            <v>250000</v>
          </cell>
          <cell r="H601">
            <v>50000</v>
          </cell>
          <cell r="I601">
            <v>30000</v>
          </cell>
          <cell r="J601">
            <v>120000</v>
          </cell>
          <cell r="K601">
            <v>30000</v>
          </cell>
          <cell r="L601">
            <v>30000</v>
          </cell>
        </row>
        <row r="602">
          <cell r="B602" t="str">
            <v>Sổ ghi thông tin đặt bàn, đặt tiệc</v>
          </cell>
          <cell r="C602" t="str">
            <v xml:space="preserve">quyển </v>
          </cell>
          <cell r="D602">
            <v>1</v>
          </cell>
          <cell r="E602">
            <v>50000</v>
          </cell>
          <cell r="F602">
            <v>50000</v>
          </cell>
          <cell r="H602">
            <v>50000</v>
          </cell>
          <cell r="I602">
            <v>20000</v>
          </cell>
          <cell r="J602">
            <v>120000</v>
          </cell>
          <cell r="K602">
            <v>20000</v>
          </cell>
          <cell r="L602">
            <v>20000</v>
          </cell>
        </row>
        <row r="603">
          <cell r="B603" t="str">
            <v>Sổ ghi thông tin đặt buồng</v>
          </cell>
          <cell r="C603" t="str">
            <v xml:space="preserve">quyển </v>
          </cell>
          <cell r="D603">
            <v>1</v>
          </cell>
          <cell r="E603">
            <v>50000</v>
          </cell>
          <cell r="F603">
            <v>50000</v>
          </cell>
          <cell r="H603">
            <v>50000</v>
          </cell>
          <cell r="I603">
            <v>20000</v>
          </cell>
          <cell r="J603">
            <v>120000</v>
          </cell>
          <cell r="K603">
            <v>20000</v>
          </cell>
          <cell r="L603">
            <v>20000</v>
          </cell>
        </row>
        <row r="604">
          <cell r="B604" t="str">
            <v>Sổ giao ca</v>
          </cell>
          <cell r="C604" t="str">
            <v xml:space="preserve">quyển </v>
          </cell>
          <cell r="D604">
            <v>1</v>
          </cell>
          <cell r="E604">
            <v>50000</v>
          </cell>
          <cell r="F604">
            <v>50000</v>
          </cell>
          <cell r="H604">
            <v>50000</v>
          </cell>
          <cell r="I604">
            <v>20000</v>
          </cell>
          <cell r="J604">
            <v>120000</v>
          </cell>
          <cell r="K604">
            <v>20000</v>
          </cell>
          <cell r="L604">
            <v>20000</v>
          </cell>
        </row>
        <row r="605">
          <cell r="B605" t="str">
            <v>Sổ giao nhận bưu phẩm</v>
          </cell>
          <cell r="C605" t="str">
            <v xml:space="preserve">quyển </v>
          </cell>
          <cell r="D605">
            <v>1</v>
          </cell>
          <cell r="E605">
            <v>50000</v>
          </cell>
          <cell r="F605">
            <v>50000</v>
          </cell>
          <cell r="H605">
            <v>50000</v>
          </cell>
          <cell r="I605">
            <v>20000</v>
          </cell>
          <cell r="J605">
            <v>120000</v>
          </cell>
          <cell r="K605">
            <v>20000</v>
          </cell>
          <cell r="L605">
            <v>20000</v>
          </cell>
        </row>
        <row r="606">
          <cell r="B606" t="str">
            <v>Sổ làm thủ tục đăng ký khách</v>
          </cell>
          <cell r="C606" t="str">
            <v xml:space="preserve">quyển </v>
          </cell>
          <cell r="D606">
            <v>1</v>
          </cell>
          <cell r="E606">
            <v>50000</v>
          </cell>
          <cell r="F606">
            <v>50000</v>
          </cell>
          <cell r="H606">
            <v>50000</v>
          </cell>
          <cell r="I606">
            <v>20000</v>
          </cell>
          <cell r="J606">
            <v>120000</v>
          </cell>
          <cell r="K606">
            <v>20000</v>
          </cell>
          <cell r="L606">
            <v>20000</v>
          </cell>
        </row>
        <row r="607">
          <cell r="B607" t="str">
            <v>Sổ làm thủ tục trả buồng</v>
          </cell>
          <cell r="C607" t="str">
            <v xml:space="preserve">quyển </v>
          </cell>
          <cell r="D607">
            <v>1</v>
          </cell>
          <cell r="E607">
            <v>50000</v>
          </cell>
          <cell r="F607">
            <v>50000</v>
          </cell>
          <cell r="H607">
            <v>50000</v>
          </cell>
          <cell r="I607">
            <v>20000</v>
          </cell>
          <cell r="J607">
            <v>120000</v>
          </cell>
          <cell r="K607">
            <v>20000</v>
          </cell>
          <cell r="L607">
            <v>20000</v>
          </cell>
        </row>
        <row r="608">
          <cell r="B608" t="str">
            <v>Sổ nhập hàng</v>
          </cell>
          <cell r="C608" t="str">
            <v xml:space="preserve">quyển </v>
          </cell>
          <cell r="D608">
            <v>2.2999999999999998</v>
          </cell>
          <cell r="E608">
            <v>50000</v>
          </cell>
          <cell r="F608">
            <v>114999.99999999999</v>
          </cell>
          <cell r="H608">
            <v>50000</v>
          </cell>
          <cell r="I608">
            <v>30000</v>
          </cell>
          <cell r="J608">
            <v>120000</v>
          </cell>
          <cell r="K608">
            <v>30000</v>
          </cell>
          <cell r="L608">
            <v>30000</v>
          </cell>
        </row>
        <row r="609">
          <cell r="B609" t="str">
            <v>Soda water</v>
          </cell>
          <cell r="C609" t="str">
            <v>chai</v>
          </cell>
          <cell r="D609">
            <v>7.36</v>
          </cell>
          <cell r="E609">
            <v>5000</v>
          </cell>
          <cell r="F609">
            <v>36800</v>
          </cell>
          <cell r="H609">
            <v>5000</v>
          </cell>
          <cell r="I609">
            <v>15000</v>
          </cell>
          <cell r="J609">
            <v>4000</v>
          </cell>
          <cell r="K609">
            <v>4000</v>
          </cell>
          <cell r="L609">
            <v>4000</v>
          </cell>
        </row>
        <row r="610">
          <cell r="B610" t="str">
            <v>Sốt Béarner</v>
          </cell>
          <cell r="C610" t="str">
            <v>chai</v>
          </cell>
          <cell r="D610">
            <v>1</v>
          </cell>
          <cell r="E610">
            <v>150000</v>
          </cell>
          <cell r="F610">
            <v>150000</v>
          </cell>
          <cell r="H610">
            <v>150000</v>
          </cell>
          <cell r="I610">
            <v>100000</v>
          </cell>
          <cell r="J610">
            <v>120000</v>
          </cell>
          <cell r="K610">
            <v>100000</v>
          </cell>
          <cell r="L610">
            <v>100000</v>
          </cell>
        </row>
        <row r="611">
          <cell r="B611" t="str">
            <v>Sốt Béchmel</v>
          </cell>
          <cell r="C611" t="str">
            <v>chai</v>
          </cell>
          <cell r="D611">
            <v>1</v>
          </cell>
          <cell r="E611">
            <v>150000</v>
          </cell>
          <cell r="F611">
            <v>150000</v>
          </cell>
          <cell r="H611">
            <v>150000</v>
          </cell>
          <cell r="I611">
            <v>100000</v>
          </cell>
          <cell r="J611">
            <v>120000</v>
          </cell>
          <cell r="K611">
            <v>100000</v>
          </cell>
          <cell r="L611">
            <v>100000</v>
          </cell>
        </row>
        <row r="612">
          <cell r="B612" t="str">
            <v>Sốt cà chua</v>
          </cell>
          <cell r="C612" t="str">
            <v>chai</v>
          </cell>
          <cell r="D612">
            <v>1</v>
          </cell>
          <cell r="E612">
            <v>150000</v>
          </cell>
          <cell r="F612">
            <v>150000</v>
          </cell>
          <cell r="H612">
            <v>150000</v>
          </cell>
          <cell r="I612">
            <v>95000</v>
          </cell>
          <cell r="J612">
            <v>120000</v>
          </cell>
          <cell r="K612">
            <v>95000</v>
          </cell>
          <cell r="L612">
            <v>95000</v>
          </cell>
        </row>
        <row r="613">
          <cell r="B613" t="str">
            <v>Sốt Demi - glace</v>
          </cell>
          <cell r="C613" t="str">
            <v>chai</v>
          </cell>
          <cell r="D613">
            <v>1</v>
          </cell>
          <cell r="E613">
            <v>150000</v>
          </cell>
          <cell r="F613">
            <v>150000</v>
          </cell>
          <cell r="H613">
            <v>150000</v>
          </cell>
          <cell r="I613">
            <v>100000</v>
          </cell>
          <cell r="J613">
            <v>120000</v>
          </cell>
          <cell r="K613">
            <v>100000</v>
          </cell>
          <cell r="L613">
            <v>100000</v>
          </cell>
        </row>
        <row r="614">
          <cell r="B614" t="str">
            <v>Sốt demi-glace</v>
          </cell>
          <cell r="C614" t="str">
            <v>chai</v>
          </cell>
          <cell r="D614">
            <v>1</v>
          </cell>
          <cell r="E614">
            <v>150000</v>
          </cell>
          <cell r="F614">
            <v>150000</v>
          </cell>
          <cell r="H614">
            <v>150000</v>
          </cell>
          <cell r="I614" t="e">
            <v>#N/A</v>
          </cell>
          <cell r="J614">
            <v>120000</v>
          </cell>
          <cell r="K614" t="e">
            <v>#N/A</v>
          </cell>
          <cell r="L614">
            <v>120000</v>
          </cell>
        </row>
        <row r="615">
          <cell r="B615" t="str">
            <v>Sốt kem</v>
          </cell>
          <cell r="C615" t="str">
            <v>chai</v>
          </cell>
          <cell r="D615">
            <v>1</v>
          </cell>
          <cell r="E615">
            <v>150000</v>
          </cell>
          <cell r="F615">
            <v>150000</v>
          </cell>
          <cell r="H615">
            <v>150000</v>
          </cell>
          <cell r="I615">
            <v>100000</v>
          </cell>
          <cell r="J615">
            <v>120000</v>
          </cell>
          <cell r="K615">
            <v>100000</v>
          </cell>
          <cell r="L615">
            <v>100000</v>
          </cell>
        </row>
        <row r="616">
          <cell r="B616" t="str">
            <v xml:space="preserve">Sốt Mayonaise </v>
          </cell>
          <cell r="C616" t="str">
            <v>chai</v>
          </cell>
          <cell r="D616">
            <v>1</v>
          </cell>
          <cell r="E616">
            <v>105000</v>
          </cell>
          <cell r="F616">
            <v>105000</v>
          </cell>
          <cell r="H616">
            <v>105000</v>
          </cell>
          <cell r="I616">
            <v>35000</v>
          </cell>
          <cell r="J616">
            <v>120000</v>
          </cell>
          <cell r="K616">
            <v>35000</v>
          </cell>
          <cell r="L616">
            <v>35000</v>
          </cell>
        </row>
        <row r="617">
          <cell r="B617" t="str">
            <v>Sốt mayonaise cay</v>
          </cell>
          <cell r="C617" t="str">
            <v>chai</v>
          </cell>
          <cell r="D617">
            <v>1</v>
          </cell>
          <cell r="E617">
            <v>105000</v>
          </cell>
          <cell r="F617">
            <v>105000</v>
          </cell>
          <cell r="H617">
            <v>105000</v>
          </cell>
          <cell r="I617">
            <v>35000</v>
          </cell>
          <cell r="J617">
            <v>120000</v>
          </cell>
          <cell r="K617">
            <v>35000</v>
          </cell>
          <cell r="L617">
            <v>35000</v>
          </cell>
        </row>
        <row r="618">
          <cell r="B618" t="str">
            <v>Sốt mayonnaise</v>
          </cell>
          <cell r="C618" t="str">
            <v>chai</v>
          </cell>
          <cell r="D618">
            <v>1</v>
          </cell>
          <cell r="E618">
            <v>105000</v>
          </cell>
          <cell r="F618">
            <v>105000</v>
          </cell>
          <cell r="H618">
            <v>105000</v>
          </cell>
          <cell r="I618" t="e">
            <v>#N/A</v>
          </cell>
          <cell r="J618">
            <v>120000</v>
          </cell>
          <cell r="K618" t="e">
            <v>#N/A</v>
          </cell>
          <cell r="L618">
            <v>105000</v>
          </cell>
        </row>
        <row r="619">
          <cell r="B619" t="str">
            <v>Sốt nâu</v>
          </cell>
          <cell r="C619" t="str">
            <v>chai</v>
          </cell>
          <cell r="D619">
            <v>1</v>
          </cell>
          <cell r="E619">
            <v>150000</v>
          </cell>
          <cell r="F619">
            <v>150000</v>
          </cell>
          <cell r="H619">
            <v>150000</v>
          </cell>
          <cell r="I619">
            <v>100000</v>
          </cell>
          <cell r="J619">
            <v>120000</v>
          </cell>
          <cell r="K619">
            <v>100000</v>
          </cell>
          <cell r="L619">
            <v>100000</v>
          </cell>
        </row>
        <row r="620">
          <cell r="B620" t="str">
            <v>Sốt Tershire</v>
          </cell>
          <cell r="C620" t="str">
            <v>chai</v>
          </cell>
          <cell r="D620">
            <v>1</v>
          </cell>
          <cell r="E620">
            <v>250000</v>
          </cell>
          <cell r="F620">
            <v>250000</v>
          </cell>
          <cell r="H620">
            <v>250000</v>
          </cell>
          <cell r="I620">
            <v>100000</v>
          </cell>
          <cell r="J620">
            <v>120000</v>
          </cell>
          <cell r="K620">
            <v>100000</v>
          </cell>
          <cell r="L620">
            <v>100000</v>
          </cell>
        </row>
        <row r="621">
          <cell r="B621" t="str">
            <v>Sốt Worcestershire</v>
          </cell>
          <cell r="C621" t="str">
            <v>chai</v>
          </cell>
          <cell r="D621">
            <v>1</v>
          </cell>
          <cell r="E621">
            <v>250000</v>
          </cell>
          <cell r="F621">
            <v>250000</v>
          </cell>
          <cell r="H621">
            <v>250000</v>
          </cell>
          <cell r="I621">
            <v>100000</v>
          </cell>
          <cell r="J621">
            <v>120000</v>
          </cell>
          <cell r="K621">
            <v>100000</v>
          </cell>
          <cell r="L621">
            <v>100000</v>
          </cell>
        </row>
        <row r="622">
          <cell r="B622" t="str">
            <v>Su hào</v>
          </cell>
          <cell r="C622" t="str">
            <v>kg</v>
          </cell>
          <cell r="D622">
            <v>3.5</v>
          </cell>
          <cell r="E622">
            <v>45000</v>
          </cell>
          <cell r="F622">
            <v>157500</v>
          </cell>
          <cell r="H622">
            <v>45000</v>
          </cell>
          <cell r="I622">
            <v>10000</v>
          </cell>
          <cell r="J622">
            <v>68000</v>
          </cell>
          <cell r="K622">
            <v>10000</v>
          </cell>
          <cell r="L622">
            <v>10000</v>
          </cell>
        </row>
        <row r="623">
          <cell r="B623" t="str">
            <v>Sữa chua</v>
          </cell>
          <cell r="C623" t="str">
            <v>hộp</v>
          </cell>
          <cell r="D623">
            <v>53</v>
          </cell>
          <cell r="E623">
            <v>5000</v>
          </cell>
          <cell r="F623">
            <v>265000</v>
          </cell>
          <cell r="H623">
            <v>5000</v>
          </cell>
          <cell r="I623">
            <v>10000</v>
          </cell>
          <cell r="J623">
            <v>4000</v>
          </cell>
          <cell r="K623">
            <v>4000</v>
          </cell>
          <cell r="L623">
            <v>4000</v>
          </cell>
        </row>
        <row r="624">
          <cell r="B624" t="str">
            <v>Sữa đặc</v>
          </cell>
          <cell r="C624" t="str">
            <v>hộp</v>
          </cell>
          <cell r="D624">
            <v>7</v>
          </cell>
          <cell r="E624">
            <v>22000</v>
          </cell>
          <cell r="F624">
            <v>154000</v>
          </cell>
          <cell r="H624">
            <v>22000</v>
          </cell>
          <cell r="I624">
            <v>30000</v>
          </cell>
          <cell r="J624">
            <v>17600</v>
          </cell>
          <cell r="K624">
            <v>17600</v>
          </cell>
          <cell r="L624">
            <v>17600</v>
          </cell>
        </row>
        <row r="625">
          <cell r="B625" t="str">
            <v>Sữa dưỡng thể</v>
          </cell>
          <cell r="C625" t="str">
            <v>hộp</v>
          </cell>
          <cell r="D625">
            <v>4</v>
          </cell>
          <cell r="E625">
            <v>150000</v>
          </cell>
          <cell r="F625">
            <v>600000</v>
          </cell>
          <cell r="H625">
            <v>150000</v>
          </cell>
          <cell r="I625">
            <v>35000</v>
          </cell>
          <cell r="J625">
            <v>120000</v>
          </cell>
          <cell r="K625">
            <v>35000</v>
          </cell>
          <cell r="L625">
            <v>35000</v>
          </cell>
        </row>
        <row r="626">
          <cell r="B626" t="str">
            <v>Sữa nguyên kem</v>
          </cell>
          <cell r="C626" t="str">
            <v>hộp</v>
          </cell>
          <cell r="D626">
            <v>2</v>
          </cell>
          <cell r="E626">
            <v>55000</v>
          </cell>
          <cell r="F626">
            <v>110000</v>
          </cell>
          <cell r="H626">
            <v>55000</v>
          </cell>
          <cell r="I626">
            <v>70000</v>
          </cell>
          <cell r="J626">
            <v>100000</v>
          </cell>
          <cell r="K626">
            <v>55000</v>
          </cell>
          <cell r="L626">
            <v>55000</v>
          </cell>
        </row>
        <row r="627">
          <cell r="B627" t="str">
            <v>Sữa tươi</v>
          </cell>
          <cell r="C627" t="str">
            <v>hộp</v>
          </cell>
          <cell r="D627">
            <v>8.6</v>
          </cell>
          <cell r="E627">
            <v>55000</v>
          </cell>
          <cell r="F627">
            <v>473000</v>
          </cell>
          <cell r="H627">
            <v>55000</v>
          </cell>
          <cell r="I627">
            <v>35000</v>
          </cell>
          <cell r="J627">
            <v>64000</v>
          </cell>
          <cell r="K627">
            <v>35000</v>
          </cell>
          <cell r="L627">
            <v>35000</v>
          </cell>
        </row>
        <row r="628">
          <cell r="B628" t="str">
            <v>Sữa tươi không đường</v>
          </cell>
          <cell r="C628" t="str">
            <v>hộp</v>
          </cell>
          <cell r="D628">
            <v>10</v>
          </cell>
          <cell r="E628">
            <v>55000</v>
          </cell>
          <cell r="F628">
            <v>550000</v>
          </cell>
          <cell r="H628">
            <v>55000</v>
          </cell>
          <cell r="I628">
            <v>35000</v>
          </cell>
          <cell r="J628">
            <v>56000</v>
          </cell>
          <cell r="K628">
            <v>35000</v>
          </cell>
          <cell r="L628">
            <v>35000</v>
          </cell>
        </row>
        <row r="629">
          <cell r="B629" t="str">
            <v>Sữa tươi thanh trùng New Zealand</v>
          </cell>
          <cell r="C629" t="str">
            <v>hộp</v>
          </cell>
          <cell r="D629">
            <v>1</v>
          </cell>
          <cell r="E629">
            <v>85000</v>
          </cell>
          <cell r="F629">
            <v>85000</v>
          </cell>
          <cell r="H629">
            <v>85000</v>
          </cell>
          <cell r="I629">
            <v>40000</v>
          </cell>
          <cell r="J629">
            <v>68000</v>
          </cell>
          <cell r="K629">
            <v>40000</v>
          </cell>
          <cell r="L629">
            <v>40000</v>
          </cell>
        </row>
        <row r="630">
          <cell r="B630" t="str">
            <v>Sữa tươi tiệt trùng</v>
          </cell>
          <cell r="C630" t="str">
            <v>hộp</v>
          </cell>
          <cell r="D630">
            <v>5</v>
          </cell>
          <cell r="E630">
            <v>55000</v>
          </cell>
          <cell r="F630">
            <v>275000</v>
          </cell>
          <cell r="H630">
            <v>55000</v>
          </cell>
          <cell r="I630">
            <v>35000</v>
          </cell>
          <cell r="J630">
            <v>54400</v>
          </cell>
          <cell r="K630">
            <v>35000</v>
          </cell>
          <cell r="L630">
            <v>35000</v>
          </cell>
        </row>
        <row r="631">
          <cell r="B631" t="str">
            <v>Sườn cừu</v>
          </cell>
          <cell r="C631" t="str">
            <v>kg</v>
          </cell>
          <cell r="D631">
            <v>2</v>
          </cell>
          <cell r="E631">
            <v>850000</v>
          </cell>
          <cell r="F631">
            <v>1700000</v>
          </cell>
          <cell r="H631">
            <v>850000</v>
          </cell>
          <cell r="I631">
            <v>500000</v>
          </cell>
          <cell r="J631">
            <v>360000</v>
          </cell>
          <cell r="K631">
            <v>360000</v>
          </cell>
          <cell r="L631">
            <v>360000</v>
          </cell>
        </row>
        <row r="632">
          <cell r="B632" t="str">
            <v>Tabali Reserva Syrah</v>
          </cell>
          <cell r="C632" t="str">
            <v>chai</v>
          </cell>
          <cell r="D632">
            <v>1</v>
          </cell>
          <cell r="E632">
            <v>250000</v>
          </cell>
          <cell r="F632">
            <v>250000</v>
          </cell>
          <cell r="H632">
            <v>250000</v>
          </cell>
          <cell r="I632">
            <v>450000</v>
          </cell>
          <cell r="J632">
            <v>200000</v>
          </cell>
          <cell r="K632">
            <v>200000</v>
          </cell>
          <cell r="L632">
            <v>200000</v>
          </cell>
        </row>
        <row r="633">
          <cell r="B633" t="str">
            <v>Tabasco</v>
          </cell>
          <cell r="C633" t="str">
            <v>chai</v>
          </cell>
          <cell r="D633">
            <v>2</v>
          </cell>
          <cell r="E633">
            <v>125000</v>
          </cell>
          <cell r="F633">
            <v>250000</v>
          </cell>
          <cell r="H633">
            <v>125000</v>
          </cell>
          <cell r="I633">
            <v>90000</v>
          </cell>
          <cell r="J633">
            <v>68000</v>
          </cell>
          <cell r="K633">
            <v>68000</v>
          </cell>
          <cell r="L633">
            <v>68000</v>
          </cell>
        </row>
        <row r="634">
          <cell r="B634" t="str">
            <v>Táo đỏ</v>
          </cell>
          <cell r="C634" t="str">
            <v>kg</v>
          </cell>
          <cell r="D634">
            <v>1.84</v>
          </cell>
          <cell r="E634">
            <v>145000</v>
          </cell>
          <cell r="F634">
            <v>266800</v>
          </cell>
          <cell r="H634">
            <v>145000</v>
          </cell>
          <cell r="I634">
            <v>130000</v>
          </cell>
          <cell r="J634">
            <v>116000</v>
          </cell>
          <cell r="K634">
            <v>116000</v>
          </cell>
          <cell r="L634">
            <v>116000</v>
          </cell>
        </row>
        <row r="635">
          <cell r="B635" t="str">
            <v>Táo xanh</v>
          </cell>
          <cell r="C635" t="str">
            <v>kg</v>
          </cell>
          <cell r="D635">
            <v>4.5999999999999996</v>
          </cell>
          <cell r="E635">
            <v>165000</v>
          </cell>
          <cell r="F635">
            <v>758999.99999999988</v>
          </cell>
          <cell r="H635">
            <v>165000</v>
          </cell>
          <cell r="I635">
            <v>130000</v>
          </cell>
          <cell r="J635">
            <v>132000</v>
          </cell>
          <cell r="K635">
            <v>130000</v>
          </cell>
          <cell r="L635">
            <v>130000</v>
          </cell>
        </row>
        <row r="636">
          <cell r="B636" t="str">
            <v>Tạp đề</v>
          </cell>
          <cell r="C636" t="str">
            <v>cái</v>
          </cell>
          <cell r="D636">
            <v>1</v>
          </cell>
          <cell r="E636">
            <v>65000</v>
          </cell>
          <cell r="F636">
            <v>65000</v>
          </cell>
          <cell r="H636">
            <v>65000</v>
          </cell>
          <cell r="I636">
            <v>50000</v>
          </cell>
          <cell r="J636">
            <v>100000</v>
          </cell>
          <cell r="K636">
            <v>50000</v>
          </cell>
          <cell r="L636">
            <v>50000</v>
          </cell>
        </row>
        <row r="637">
          <cell r="B637" t="str">
            <v>Tất nam</v>
          </cell>
          <cell r="C637" t="str">
            <v>đôi</v>
          </cell>
          <cell r="D637">
            <v>1</v>
          </cell>
          <cell r="E637">
            <v>65000</v>
          </cell>
          <cell r="F637">
            <v>65000</v>
          </cell>
          <cell r="H637">
            <v>65000</v>
          </cell>
          <cell r="I637">
            <v>30000</v>
          </cell>
          <cell r="J637">
            <v>52000</v>
          </cell>
          <cell r="K637">
            <v>30000</v>
          </cell>
          <cell r="L637">
            <v>30000</v>
          </cell>
        </row>
        <row r="638">
          <cell r="B638" t="str">
            <v>Tất quần nữ</v>
          </cell>
          <cell r="C638" t="str">
            <v>cái</v>
          </cell>
          <cell r="D638">
            <v>1</v>
          </cell>
          <cell r="E638">
            <v>125000</v>
          </cell>
          <cell r="F638">
            <v>125000</v>
          </cell>
          <cell r="H638">
            <v>125000</v>
          </cell>
          <cell r="I638">
            <v>30000</v>
          </cell>
          <cell r="J638">
            <v>100000</v>
          </cell>
          <cell r="K638">
            <v>30000</v>
          </cell>
          <cell r="L638">
            <v>30000</v>
          </cell>
        </row>
        <row r="639">
          <cell r="B639" t="str">
            <v>Terra Noble Reserva Cabernet Sauvignon</v>
          </cell>
          <cell r="C639" t="str">
            <v>chai</v>
          </cell>
          <cell r="D639">
            <v>1</v>
          </cell>
          <cell r="E639">
            <v>350000</v>
          </cell>
          <cell r="F639">
            <v>350000</v>
          </cell>
          <cell r="H639">
            <v>350000</v>
          </cell>
          <cell r="I639">
            <v>520000</v>
          </cell>
          <cell r="J639">
            <v>280000</v>
          </cell>
          <cell r="K639">
            <v>280000</v>
          </cell>
          <cell r="L639">
            <v>280000</v>
          </cell>
        </row>
        <row r="640">
          <cell r="B640" t="str">
            <v>Thạch nho</v>
          </cell>
          <cell r="C640" t="str">
            <v>kg</v>
          </cell>
          <cell r="D640">
            <v>1.1499999999999999</v>
          </cell>
          <cell r="E640">
            <v>120000</v>
          </cell>
          <cell r="F640">
            <v>138000</v>
          </cell>
          <cell r="H640">
            <v>120000</v>
          </cell>
          <cell r="I640">
            <v>150000</v>
          </cell>
          <cell r="J640">
            <v>96000</v>
          </cell>
          <cell r="K640">
            <v>96000</v>
          </cell>
          <cell r="L640">
            <v>96000</v>
          </cell>
        </row>
        <row r="641">
          <cell r="B641" t="str">
            <v>Thăn bò</v>
          </cell>
          <cell r="C641" t="str">
            <v>kg</v>
          </cell>
          <cell r="D641">
            <v>3.8</v>
          </cell>
          <cell r="E641">
            <v>250000</v>
          </cell>
          <cell r="F641">
            <v>950000</v>
          </cell>
          <cell r="H641">
            <v>250000</v>
          </cell>
          <cell r="I641">
            <v>280000</v>
          </cell>
          <cell r="J641">
            <v>280000</v>
          </cell>
          <cell r="K641">
            <v>250000</v>
          </cell>
          <cell r="L641">
            <v>250000</v>
          </cell>
        </row>
        <row r="642">
          <cell r="B642" t="str">
            <v>Thăn lợn các loại</v>
          </cell>
          <cell r="C642" t="str">
            <v>kg</v>
          </cell>
          <cell r="D642">
            <v>20</v>
          </cell>
          <cell r="E642">
            <v>150000</v>
          </cell>
          <cell r="F642">
            <v>3000000</v>
          </cell>
          <cell r="H642">
            <v>150000</v>
          </cell>
          <cell r="I642">
            <v>110000</v>
          </cell>
          <cell r="J642">
            <v>200000</v>
          </cell>
          <cell r="K642">
            <v>110000</v>
          </cell>
          <cell r="L642">
            <v>110000</v>
          </cell>
        </row>
        <row r="643">
          <cell r="B643" t="str">
            <v>Thanh long</v>
          </cell>
          <cell r="C643" t="str">
            <v>kg</v>
          </cell>
          <cell r="D643">
            <v>2.2999999999999998</v>
          </cell>
          <cell r="E643">
            <v>25000</v>
          </cell>
          <cell r="F643">
            <v>57499.999999999993</v>
          </cell>
          <cell r="H643">
            <v>25000</v>
          </cell>
          <cell r="I643">
            <v>60000</v>
          </cell>
          <cell r="J643">
            <v>20000</v>
          </cell>
          <cell r="K643">
            <v>20000</v>
          </cell>
          <cell r="L643">
            <v>20000</v>
          </cell>
        </row>
        <row r="644">
          <cell r="B644" t="str">
            <v>Thẻ kho</v>
          </cell>
          <cell r="C644" t="str">
            <v>kg</v>
          </cell>
          <cell r="D644">
            <v>5.6</v>
          </cell>
          <cell r="E644">
            <v>50000</v>
          </cell>
          <cell r="F644">
            <v>280000</v>
          </cell>
          <cell r="H644">
            <v>50000</v>
          </cell>
          <cell r="I644">
            <v>50000</v>
          </cell>
          <cell r="J644">
            <v>120000</v>
          </cell>
          <cell r="K644">
            <v>50000</v>
          </cell>
          <cell r="L644">
            <v>50000</v>
          </cell>
        </row>
        <row r="645">
          <cell r="B645" t="str">
            <v>Thì là</v>
          </cell>
          <cell r="C645" t="str">
            <v>kg</v>
          </cell>
          <cell r="D645">
            <v>1</v>
          </cell>
          <cell r="E645">
            <v>70000</v>
          </cell>
          <cell r="F645">
            <v>70000</v>
          </cell>
          <cell r="H645">
            <v>70000</v>
          </cell>
          <cell r="I645">
            <v>100000</v>
          </cell>
          <cell r="J645">
            <v>100000</v>
          </cell>
          <cell r="K645">
            <v>70000</v>
          </cell>
          <cell r="L645">
            <v>70000</v>
          </cell>
        </row>
        <row r="646">
          <cell r="B646" t="str">
            <v>Thịt ba rọi</v>
          </cell>
          <cell r="C646" t="str">
            <v>kg</v>
          </cell>
          <cell r="D646">
            <v>2.2999999999999998</v>
          </cell>
          <cell r="E646">
            <v>125000</v>
          </cell>
          <cell r="F646">
            <v>287500</v>
          </cell>
          <cell r="H646">
            <v>125000</v>
          </cell>
          <cell r="I646">
            <v>100000</v>
          </cell>
          <cell r="J646">
            <v>120000</v>
          </cell>
          <cell r="K646">
            <v>100000</v>
          </cell>
          <cell r="L646">
            <v>100000</v>
          </cell>
        </row>
        <row r="647">
          <cell r="B647" t="str">
            <v xml:space="preserve">Thịt bê </v>
          </cell>
          <cell r="C647" t="str">
            <v>kg</v>
          </cell>
          <cell r="D647">
            <v>5</v>
          </cell>
          <cell r="E647">
            <v>250000</v>
          </cell>
          <cell r="F647">
            <v>1250000</v>
          </cell>
          <cell r="H647">
            <v>250000</v>
          </cell>
          <cell r="I647">
            <v>290000</v>
          </cell>
          <cell r="J647">
            <v>200000</v>
          </cell>
          <cell r="K647">
            <v>200000</v>
          </cell>
          <cell r="L647">
            <v>200000</v>
          </cell>
        </row>
        <row r="648">
          <cell r="B648" t="str">
            <v>Thịt bò</v>
          </cell>
          <cell r="C648" t="str">
            <v>kg</v>
          </cell>
          <cell r="D648">
            <v>9</v>
          </cell>
          <cell r="E648">
            <v>250000</v>
          </cell>
          <cell r="F648">
            <v>2250000</v>
          </cell>
          <cell r="H648">
            <v>250000</v>
          </cell>
          <cell r="I648">
            <v>290000</v>
          </cell>
          <cell r="J648">
            <v>232000</v>
          </cell>
          <cell r="K648">
            <v>232000</v>
          </cell>
          <cell r="L648">
            <v>232000</v>
          </cell>
        </row>
        <row r="649">
          <cell r="B649" t="str">
            <v>Thịt bò ( nầm, sườn)</v>
          </cell>
          <cell r="C649" t="str">
            <v>kg</v>
          </cell>
          <cell r="D649">
            <v>15</v>
          </cell>
          <cell r="E649">
            <v>290000</v>
          </cell>
          <cell r="F649">
            <v>4350000</v>
          </cell>
          <cell r="H649">
            <v>290000</v>
          </cell>
          <cell r="I649" t="e">
            <v>#N/A</v>
          </cell>
          <cell r="J649">
            <v>144000</v>
          </cell>
          <cell r="K649" t="e">
            <v>#N/A</v>
          </cell>
          <cell r="L649">
            <v>144000</v>
          </cell>
        </row>
        <row r="650">
          <cell r="B650" t="str">
            <v>Thịt bò khô</v>
          </cell>
          <cell r="C650" t="str">
            <v>kg</v>
          </cell>
          <cell r="D650">
            <v>1</v>
          </cell>
          <cell r="E650">
            <v>750000</v>
          </cell>
          <cell r="F650">
            <v>750000</v>
          </cell>
          <cell r="H650">
            <v>750000</v>
          </cell>
          <cell r="I650">
            <v>200000</v>
          </cell>
          <cell r="J650">
            <v>600000</v>
          </cell>
          <cell r="K650">
            <v>200000</v>
          </cell>
          <cell r="L650">
            <v>200000</v>
          </cell>
        </row>
        <row r="651">
          <cell r="B651" t="str">
            <v>Thịt bò Kobe</v>
          </cell>
          <cell r="C651" t="str">
            <v>kg</v>
          </cell>
          <cell r="D651">
            <v>1.1499999999999999</v>
          </cell>
          <cell r="E651">
            <v>1500000</v>
          </cell>
          <cell r="F651">
            <v>1724999.9999999998</v>
          </cell>
          <cell r="H651">
            <v>1500000</v>
          </cell>
          <cell r="I651">
            <v>13500000</v>
          </cell>
          <cell r="J651">
            <v>1200000</v>
          </cell>
          <cell r="K651">
            <v>1200000</v>
          </cell>
          <cell r="L651">
            <v>1200000</v>
          </cell>
        </row>
        <row r="652">
          <cell r="B652" t="str">
            <v>Thịt bò mông</v>
          </cell>
          <cell r="C652" t="str">
            <v>kg</v>
          </cell>
          <cell r="D652">
            <v>1.84</v>
          </cell>
          <cell r="E652">
            <v>250000</v>
          </cell>
          <cell r="F652">
            <v>460000</v>
          </cell>
          <cell r="H652">
            <v>250000</v>
          </cell>
          <cell r="I652">
            <v>290000</v>
          </cell>
          <cell r="J652">
            <v>200000</v>
          </cell>
          <cell r="K652">
            <v>200000</v>
          </cell>
          <cell r="L652">
            <v>200000</v>
          </cell>
        </row>
        <row r="653">
          <cell r="B653" t="str">
            <v>Thịt bò thăn</v>
          </cell>
          <cell r="C653" t="str">
            <v>kg</v>
          </cell>
          <cell r="D653">
            <v>1.1499999999999999</v>
          </cell>
          <cell r="E653">
            <v>305000</v>
          </cell>
          <cell r="F653">
            <v>350750</v>
          </cell>
          <cell r="H653">
            <v>305000</v>
          </cell>
          <cell r="I653">
            <v>290000</v>
          </cell>
          <cell r="J653">
            <v>280000</v>
          </cell>
          <cell r="K653">
            <v>280000</v>
          </cell>
          <cell r="L653">
            <v>280000</v>
          </cell>
        </row>
        <row r="654">
          <cell r="B654" t="str">
            <v>Thịt bò úc</v>
          </cell>
          <cell r="C654" t="str">
            <v>kg</v>
          </cell>
          <cell r="D654">
            <v>1.1499999999999999</v>
          </cell>
          <cell r="E654">
            <v>560000</v>
          </cell>
          <cell r="F654">
            <v>644000</v>
          </cell>
          <cell r="H654">
            <v>560000</v>
          </cell>
          <cell r="I654">
            <v>335000</v>
          </cell>
          <cell r="J654">
            <v>448000</v>
          </cell>
          <cell r="K654">
            <v>335000</v>
          </cell>
          <cell r="L654">
            <v>335000</v>
          </cell>
        </row>
        <row r="655">
          <cell r="B655" t="str">
            <v>Thịt bò vai</v>
          </cell>
          <cell r="C655" t="str">
            <v>kg</v>
          </cell>
          <cell r="D655">
            <v>2.5</v>
          </cell>
          <cell r="E655">
            <v>285000</v>
          </cell>
          <cell r="F655">
            <v>712500</v>
          </cell>
          <cell r="H655">
            <v>285000</v>
          </cell>
          <cell r="I655" t="e">
            <v>#N/A</v>
          </cell>
          <cell r="J655">
            <v>200000</v>
          </cell>
          <cell r="K655" t="e">
            <v>#N/A</v>
          </cell>
          <cell r="L655">
            <v>200000</v>
          </cell>
        </row>
        <row r="656">
          <cell r="B656" t="str">
            <v>Thịt bò xay</v>
          </cell>
          <cell r="C656" t="str">
            <v>kg</v>
          </cell>
          <cell r="D656">
            <v>1.1499999999999999</v>
          </cell>
          <cell r="E656">
            <v>270000</v>
          </cell>
          <cell r="F656">
            <v>310500</v>
          </cell>
          <cell r="H656">
            <v>270000</v>
          </cell>
          <cell r="I656">
            <v>290000</v>
          </cell>
          <cell r="J656">
            <v>208000</v>
          </cell>
          <cell r="K656">
            <v>208000</v>
          </cell>
          <cell r="L656">
            <v>208000</v>
          </cell>
        </row>
        <row r="657">
          <cell r="B657" t="str">
            <v>Thịt cừu</v>
          </cell>
          <cell r="C657" t="str">
            <v>kg</v>
          </cell>
          <cell r="D657">
            <v>2.8</v>
          </cell>
          <cell r="E657">
            <v>550000</v>
          </cell>
          <cell r="F657">
            <v>1540000</v>
          </cell>
          <cell r="H657">
            <v>550000</v>
          </cell>
          <cell r="I657">
            <v>515000</v>
          </cell>
          <cell r="J657">
            <v>440000</v>
          </cell>
          <cell r="K657">
            <v>440000</v>
          </cell>
          <cell r="L657">
            <v>440000</v>
          </cell>
        </row>
        <row r="658">
          <cell r="B658" t="str">
            <v>Thịt đùi ngỗng</v>
          </cell>
          <cell r="C658" t="str">
            <v>kg</v>
          </cell>
          <cell r="D658">
            <v>1.1499999999999999</v>
          </cell>
          <cell r="E658">
            <v>250000</v>
          </cell>
          <cell r="F658">
            <v>287500</v>
          </cell>
          <cell r="H658">
            <v>250000</v>
          </cell>
          <cell r="I658">
            <v>180000</v>
          </cell>
          <cell r="J658">
            <v>200000</v>
          </cell>
          <cell r="K658">
            <v>180000</v>
          </cell>
          <cell r="L658">
            <v>180000</v>
          </cell>
        </row>
        <row r="659">
          <cell r="B659" t="str">
            <v>Thịt gà các loại</v>
          </cell>
          <cell r="C659" t="str">
            <v>kg</v>
          </cell>
          <cell r="D659">
            <v>15</v>
          </cell>
          <cell r="E659">
            <v>130000</v>
          </cell>
          <cell r="F659">
            <v>1950000</v>
          </cell>
          <cell r="H659">
            <v>130000</v>
          </cell>
          <cell r="I659">
            <v>100000</v>
          </cell>
          <cell r="J659">
            <v>120000</v>
          </cell>
          <cell r="K659">
            <v>100000</v>
          </cell>
          <cell r="L659">
            <v>100000</v>
          </cell>
        </row>
        <row r="660">
          <cell r="B660" t="str">
            <v>Thịt heo xông khói</v>
          </cell>
          <cell r="C660" t="str">
            <v>kg</v>
          </cell>
          <cell r="D660">
            <v>2.2999999999999998</v>
          </cell>
          <cell r="E660">
            <v>250000</v>
          </cell>
          <cell r="F660">
            <v>575000</v>
          </cell>
          <cell r="H660">
            <v>250000</v>
          </cell>
          <cell r="I660">
            <v>250000</v>
          </cell>
          <cell r="J660">
            <v>224000</v>
          </cell>
          <cell r="K660">
            <v>224000</v>
          </cell>
          <cell r="L660">
            <v>224000</v>
          </cell>
        </row>
        <row r="661">
          <cell r="B661" t="str">
            <v>Thịt hun khói</v>
          </cell>
          <cell r="C661" t="str">
            <v>kg</v>
          </cell>
          <cell r="D661">
            <v>3</v>
          </cell>
          <cell r="E661">
            <v>280000</v>
          </cell>
          <cell r="F661">
            <v>840000</v>
          </cell>
          <cell r="H661">
            <v>280000</v>
          </cell>
          <cell r="I661">
            <v>250000</v>
          </cell>
          <cell r="J661">
            <v>256000</v>
          </cell>
          <cell r="K661">
            <v>250000</v>
          </cell>
          <cell r="L661">
            <v>250000</v>
          </cell>
        </row>
        <row r="662">
          <cell r="B662" t="str">
            <v xml:space="preserve">Thịt nai </v>
          </cell>
          <cell r="C662" t="str">
            <v>kg</v>
          </cell>
          <cell r="D662">
            <v>1.1499999999999999</v>
          </cell>
          <cell r="E662">
            <v>350000</v>
          </cell>
          <cell r="F662">
            <v>402499.99999999994</v>
          </cell>
          <cell r="H662">
            <v>350000</v>
          </cell>
          <cell r="I662">
            <v>290000</v>
          </cell>
          <cell r="J662">
            <v>520000</v>
          </cell>
          <cell r="K662">
            <v>290000</v>
          </cell>
          <cell r="L662">
            <v>290000</v>
          </cell>
        </row>
        <row r="663">
          <cell r="B663" t="str">
            <v>Thịt nai (Sườn nai)</v>
          </cell>
          <cell r="C663" t="str">
            <v>kg</v>
          </cell>
          <cell r="D663">
            <v>1.3</v>
          </cell>
          <cell r="E663">
            <v>350000</v>
          </cell>
          <cell r="F663">
            <v>455000</v>
          </cell>
          <cell r="H663">
            <v>350000</v>
          </cell>
          <cell r="I663">
            <v>290000</v>
          </cell>
          <cell r="J663">
            <v>520000</v>
          </cell>
          <cell r="K663">
            <v>290000</v>
          </cell>
          <cell r="L663">
            <v>290000</v>
          </cell>
        </row>
        <row r="664">
          <cell r="B664" t="str">
            <v>Thịt nai phi lê</v>
          </cell>
          <cell r="C664" t="str">
            <v>kg</v>
          </cell>
          <cell r="D664">
            <v>1</v>
          </cell>
          <cell r="E664">
            <v>350000</v>
          </cell>
          <cell r="F664">
            <v>350000</v>
          </cell>
          <cell r="H664">
            <v>350000</v>
          </cell>
          <cell r="I664">
            <v>290000</v>
          </cell>
          <cell r="J664">
            <v>600000</v>
          </cell>
          <cell r="K664">
            <v>290000</v>
          </cell>
          <cell r="L664">
            <v>290000</v>
          </cell>
        </row>
        <row r="665">
          <cell r="B665" t="str">
            <v>Thịt nguội</v>
          </cell>
          <cell r="C665" t="str">
            <v>kg</v>
          </cell>
          <cell r="D665">
            <v>1</v>
          </cell>
          <cell r="E665">
            <v>310000</v>
          </cell>
          <cell r="F665">
            <v>310000</v>
          </cell>
          <cell r="H665">
            <v>310000</v>
          </cell>
          <cell r="I665">
            <v>100000</v>
          </cell>
          <cell r="J665">
            <v>256000</v>
          </cell>
          <cell r="K665">
            <v>100000</v>
          </cell>
          <cell r="L665">
            <v>100000</v>
          </cell>
        </row>
        <row r="666">
          <cell r="B666" t="str">
            <v>Thịt thỏ</v>
          </cell>
          <cell r="C666" t="str">
            <v>kg</v>
          </cell>
          <cell r="D666">
            <v>1.1499999999999999</v>
          </cell>
          <cell r="E666">
            <v>85000</v>
          </cell>
          <cell r="F666">
            <v>97749.999999999985</v>
          </cell>
          <cell r="H666">
            <v>85000</v>
          </cell>
          <cell r="I666">
            <v>200000</v>
          </cell>
          <cell r="J666">
            <v>208000</v>
          </cell>
          <cell r="K666">
            <v>85000</v>
          </cell>
          <cell r="L666">
            <v>85000</v>
          </cell>
        </row>
        <row r="667">
          <cell r="B667" t="str">
            <v>Thịt thỏ (chân thỏ)</v>
          </cell>
          <cell r="C667" t="str">
            <v>kg</v>
          </cell>
          <cell r="D667">
            <v>1.3</v>
          </cell>
          <cell r="E667">
            <v>90000</v>
          </cell>
          <cell r="F667">
            <v>117000</v>
          </cell>
          <cell r="H667">
            <v>90000</v>
          </cell>
          <cell r="I667">
            <v>200000</v>
          </cell>
          <cell r="J667">
            <v>208000</v>
          </cell>
          <cell r="K667">
            <v>90000</v>
          </cell>
          <cell r="L667">
            <v>90000</v>
          </cell>
        </row>
        <row r="668">
          <cell r="B668" t="str">
            <v>Thịt vịt (Ức vịt)</v>
          </cell>
          <cell r="C668" t="str">
            <v>kg</v>
          </cell>
          <cell r="D668">
            <v>1</v>
          </cell>
          <cell r="E668">
            <v>95000</v>
          </cell>
          <cell r="F668">
            <v>95000</v>
          </cell>
          <cell r="H668">
            <v>95000</v>
          </cell>
          <cell r="I668">
            <v>300000</v>
          </cell>
          <cell r="J668">
            <v>256000</v>
          </cell>
          <cell r="K668">
            <v>95000</v>
          </cell>
          <cell r="L668">
            <v>95000</v>
          </cell>
        </row>
        <row r="669">
          <cell r="B669" t="str">
            <v>Thịt xông khói</v>
          </cell>
          <cell r="C669" t="str">
            <v>kg</v>
          </cell>
          <cell r="D669">
            <v>4.51</v>
          </cell>
          <cell r="E669">
            <v>280000</v>
          </cell>
          <cell r="F669">
            <v>1262800</v>
          </cell>
          <cell r="H669">
            <v>280000</v>
          </cell>
          <cell r="I669">
            <v>250000</v>
          </cell>
          <cell r="J669">
            <v>256000</v>
          </cell>
          <cell r="K669">
            <v>250000</v>
          </cell>
          <cell r="L669">
            <v>250000</v>
          </cell>
        </row>
        <row r="670">
          <cell r="B670" t="str">
            <v>Tinh bột nghệ</v>
          </cell>
          <cell r="C670" t="str">
            <v>kg</v>
          </cell>
          <cell r="D670">
            <v>1</v>
          </cell>
          <cell r="E670">
            <v>250000</v>
          </cell>
          <cell r="F670">
            <v>250000</v>
          </cell>
          <cell r="H670">
            <v>250000</v>
          </cell>
          <cell r="I670">
            <v>500000</v>
          </cell>
          <cell r="J670">
            <v>600000</v>
          </cell>
          <cell r="K670">
            <v>250000</v>
          </cell>
          <cell r="L670">
            <v>250000</v>
          </cell>
        </row>
        <row r="671">
          <cell r="B671" t="str">
            <v>Tỏi khô</v>
          </cell>
          <cell r="C671" t="str">
            <v>kg</v>
          </cell>
          <cell r="D671">
            <v>1.3340000000000001</v>
          </cell>
          <cell r="E671">
            <v>250000</v>
          </cell>
          <cell r="F671">
            <v>333500</v>
          </cell>
          <cell r="H671">
            <v>250000</v>
          </cell>
          <cell r="I671">
            <v>60000</v>
          </cell>
          <cell r="J671">
            <v>200000</v>
          </cell>
          <cell r="K671">
            <v>60000</v>
          </cell>
          <cell r="L671">
            <v>60000</v>
          </cell>
        </row>
        <row r="672">
          <cell r="B672" t="str">
            <v>Tỏi tây</v>
          </cell>
          <cell r="C672" t="str">
            <v>kg</v>
          </cell>
          <cell r="D672">
            <v>1</v>
          </cell>
          <cell r="E672">
            <v>125000</v>
          </cell>
          <cell r="F672">
            <v>125000</v>
          </cell>
          <cell r="H672">
            <v>125000</v>
          </cell>
          <cell r="I672">
            <v>50000</v>
          </cell>
          <cell r="J672">
            <v>100000</v>
          </cell>
          <cell r="K672">
            <v>50000</v>
          </cell>
          <cell r="L672">
            <v>50000</v>
          </cell>
        </row>
        <row r="673">
          <cell r="B673" t="str">
            <v>Tôm rảo</v>
          </cell>
          <cell r="C673" t="str">
            <v>kg</v>
          </cell>
          <cell r="D673">
            <v>2</v>
          </cell>
          <cell r="E673">
            <v>350000</v>
          </cell>
          <cell r="F673">
            <v>700000</v>
          </cell>
          <cell r="H673">
            <v>350000</v>
          </cell>
          <cell r="I673">
            <v>480000</v>
          </cell>
          <cell r="J673">
            <v>280000</v>
          </cell>
          <cell r="K673">
            <v>280000</v>
          </cell>
          <cell r="L673">
            <v>280000</v>
          </cell>
        </row>
        <row r="674">
          <cell r="B674" t="str">
            <v>Tôm sú</v>
          </cell>
          <cell r="C674" t="str">
            <v>kg</v>
          </cell>
          <cell r="D674">
            <v>1.3</v>
          </cell>
          <cell r="E674">
            <v>450000</v>
          </cell>
          <cell r="F674">
            <v>585000</v>
          </cell>
          <cell r="H674">
            <v>450000</v>
          </cell>
          <cell r="I674">
            <v>500000</v>
          </cell>
          <cell r="J674">
            <v>280000</v>
          </cell>
          <cell r="K674">
            <v>280000</v>
          </cell>
          <cell r="L674">
            <v>280000</v>
          </cell>
        </row>
        <row r="675">
          <cell r="B675" t="str">
            <v>Tôm sú thẻ (30gr)</v>
          </cell>
          <cell r="C675" t="str">
            <v>kg</v>
          </cell>
          <cell r="D675">
            <v>1.1499999999999999</v>
          </cell>
          <cell r="E675">
            <v>350000</v>
          </cell>
          <cell r="F675">
            <v>402499.99999999994</v>
          </cell>
          <cell r="H675">
            <v>350000</v>
          </cell>
          <cell r="I675">
            <v>500000</v>
          </cell>
          <cell r="J675">
            <v>280000</v>
          </cell>
          <cell r="K675">
            <v>280000</v>
          </cell>
          <cell r="L675">
            <v>280000</v>
          </cell>
        </row>
        <row r="676">
          <cell r="B676" t="str">
            <v>Tonic water</v>
          </cell>
          <cell r="C676" t="str">
            <v xml:space="preserve">Lon </v>
          </cell>
          <cell r="D676">
            <v>8</v>
          </cell>
          <cell r="E676">
            <v>5000</v>
          </cell>
          <cell r="F676">
            <v>40000</v>
          </cell>
          <cell r="H676">
            <v>5000</v>
          </cell>
          <cell r="I676">
            <v>10000</v>
          </cell>
          <cell r="J676">
            <v>4000</v>
          </cell>
          <cell r="K676">
            <v>4000</v>
          </cell>
          <cell r="L676">
            <v>4000</v>
          </cell>
        </row>
        <row r="677">
          <cell r="B677" t="str">
            <v>Torani sauce caramel</v>
          </cell>
          <cell r="C677" t="str">
            <v xml:space="preserve">Lon </v>
          </cell>
          <cell r="D677">
            <v>1</v>
          </cell>
          <cell r="E677">
            <v>190000</v>
          </cell>
          <cell r="F677">
            <v>190000</v>
          </cell>
          <cell r="H677">
            <v>190000</v>
          </cell>
          <cell r="I677">
            <v>345000</v>
          </cell>
          <cell r="J677">
            <v>200000</v>
          </cell>
          <cell r="K677">
            <v>190000</v>
          </cell>
          <cell r="L677">
            <v>190000</v>
          </cell>
        </row>
        <row r="678">
          <cell r="B678" t="str">
            <v>Torani sauce chocolate</v>
          </cell>
          <cell r="C678" t="str">
            <v xml:space="preserve">Lon </v>
          </cell>
          <cell r="D678">
            <v>1</v>
          </cell>
          <cell r="E678">
            <v>190000</v>
          </cell>
          <cell r="F678">
            <v>190000</v>
          </cell>
          <cell r="H678">
            <v>190000</v>
          </cell>
          <cell r="I678">
            <v>345000</v>
          </cell>
          <cell r="J678">
            <v>200000</v>
          </cell>
          <cell r="K678">
            <v>190000</v>
          </cell>
          <cell r="L678">
            <v>190000</v>
          </cell>
        </row>
        <row r="679">
          <cell r="B679" t="str">
            <v>Trà bạc hà</v>
          </cell>
          <cell r="C679" t="str">
            <v>hộp</v>
          </cell>
          <cell r="D679">
            <v>1</v>
          </cell>
          <cell r="E679">
            <v>65000</v>
          </cell>
          <cell r="F679">
            <v>65000</v>
          </cell>
          <cell r="H679">
            <v>65000</v>
          </cell>
          <cell r="I679">
            <v>50000</v>
          </cell>
          <cell r="J679">
            <v>68000</v>
          </cell>
          <cell r="K679">
            <v>50000</v>
          </cell>
          <cell r="L679">
            <v>50000</v>
          </cell>
        </row>
        <row r="680">
          <cell r="B680" t="str">
            <v>Trà bí đao</v>
          </cell>
          <cell r="C680" t="str">
            <v xml:space="preserve">Lon </v>
          </cell>
          <cell r="D680">
            <v>6</v>
          </cell>
          <cell r="E680">
            <v>8000</v>
          </cell>
          <cell r="F680">
            <v>48000</v>
          </cell>
          <cell r="H680">
            <v>8000</v>
          </cell>
          <cell r="I680">
            <v>10000</v>
          </cell>
          <cell r="J680">
            <v>100000</v>
          </cell>
          <cell r="K680">
            <v>8000</v>
          </cell>
          <cell r="L680">
            <v>8000</v>
          </cell>
        </row>
        <row r="681">
          <cell r="B681" t="str">
            <v>Trà Chaitee</v>
          </cell>
          <cell r="C681" t="str">
            <v>hộp</v>
          </cell>
          <cell r="D681">
            <v>1</v>
          </cell>
          <cell r="E681">
            <v>65000</v>
          </cell>
          <cell r="F681">
            <v>65000</v>
          </cell>
          <cell r="H681">
            <v>65000</v>
          </cell>
          <cell r="I681">
            <v>50000</v>
          </cell>
          <cell r="J681">
            <v>100000</v>
          </cell>
          <cell r="K681">
            <v>50000</v>
          </cell>
          <cell r="L681">
            <v>50000</v>
          </cell>
        </row>
        <row r="682">
          <cell r="B682" t="str">
            <v>Trà chanh</v>
          </cell>
          <cell r="C682" t="str">
            <v>hộp</v>
          </cell>
          <cell r="D682">
            <v>1</v>
          </cell>
          <cell r="E682">
            <v>65000</v>
          </cell>
          <cell r="F682">
            <v>65000</v>
          </cell>
          <cell r="H682">
            <v>65000</v>
          </cell>
          <cell r="I682">
            <v>50000</v>
          </cell>
          <cell r="J682">
            <v>100000</v>
          </cell>
          <cell r="K682">
            <v>50000</v>
          </cell>
          <cell r="L682">
            <v>50000</v>
          </cell>
        </row>
        <row r="683">
          <cell r="B683" t="str">
            <v>Trà gừng</v>
          </cell>
          <cell r="C683" t="str">
            <v>hộp</v>
          </cell>
          <cell r="D683">
            <v>1</v>
          </cell>
          <cell r="E683">
            <v>65000</v>
          </cell>
          <cell r="F683">
            <v>65000</v>
          </cell>
          <cell r="H683">
            <v>65000</v>
          </cell>
          <cell r="I683">
            <v>50000</v>
          </cell>
          <cell r="J683">
            <v>100000</v>
          </cell>
          <cell r="K683">
            <v>50000</v>
          </cell>
          <cell r="L683">
            <v>50000</v>
          </cell>
        </row>
        <row r="684">
          <cell r="B684" t="str">
            <v>Trà hoa cúc</v>
          </cell>
          <cell r="C684" t="str">
            <v>hộp</v>
          </cell>
          <cell r="D684">
            <v>1</v>
          </cell>
          <cell r="E684">
            <v>65000</v>
          </cell>
          <cell r="F684">
            <v>65000</v>
          </cell>
          <cell r="H684">
            <v>65000</v>
          </cell>
          <cell r="I684">
            <v>50000</v>
          </cell>
          <cell r="J684">
            <v>100000</v>
          </cell>
          <cell r="K684">
            <v>50000</v>
          </cell>
          <cell r="L684">
            <v>50000</v>
          </cell>
        </row>
        <row r="685">
          <cell r="B685" t="str">
            <v>Trà lipton</v>
          </cell>
          <cell r="C685" t="str">
            <v>hộp</v>
          </cell>
          <cell r="D685">
            <v>2</v>
          </cell>
          <cell r="E685">
            <v>65000</v>
          </cell>
          <cell r="F685">
            <v>130000</v>
          </cell>
          <cell r="H685">
            <v>65000</v>
          </cell>
          <cell r="I685">
            <v>50000</v>
          </cell>
          <cell r="J685">
            <v>100000</v>
          </cell>
          <cell r="K685">
            <v>50000</v>
          </cell>
          <cell r="L685">
            <v>50000</v>
          </cell>
        </row>
        <row r="686">
          <cell r="B686" t="str">
            <v>Trà mạn</v>
          </cell>
          <cell r="C686" t="str">
            <v>kg</v>
          </cell>
          <cell r="D686">
            <v>0.2</v>
          </cell>
          <cell r="E686">
            <v>125000</v>
          </cell>
          <cell r="F686">
            <v>25000</v>
          </cell>
          <cell r="H686">
            <v>125000</v>
          </cell>
          <cell r="I686">
            <v>30000</v>
          </cell>
          <cell r="J686">
            <v>100000</v>
          </cell>
          <cell r="K686">
            <v>30000</v>
          </cell>
          <cell r="L686">
            <v>30000</v>
          </cell>
        </row>
        <row r="687">
          <cell r="B687" t="str">
            <v>Trà matcha</v>
          </cell>
          <cell r="C687" t="str">
            <v>hộp</v>
          </cell>
          <cell r="D687">
            <v>1.1499999999999999</v>
          </cell>
          <cell r="E687">
            <v>125000</v>
          </cell>
          <cell r="F687">
            <v>143750</v>
          </cell>
          <cell r="H687">
            <v>125000</v>
          </cell>
          <cell r="I687">
            <v>50000</v>
          </cell>
          <cell r="J687">
            <v>100000</v>
          </cell>
          <cell r="K687">
            <v>50000</v>
          </cell>
          <cell r="L687">
            <v>50000</v>
          </cell>
        </row>
        <row r="688">
          <cell r="B688" t="str">
            <v>Trà ô long</v>
          </cell>
          <cell r="C688" t="str">
            <v>hộp</v>
          </cell>
          <cell r="D688">
            <v>1</v>
          </cell>
          <cell r="E688">
            <v>125000</v>
          </cell>
          <cell r="F688">
            <v>125000</v>
          </cell>
          <cell r="H688">
            <v>125000</v>
          </cell>
          <cell r="I688">
            <v>50000</v>
          </cell>
          <cell r="J688">
            <v>100000</v>
          </cell>
          <cell r="K688">
            <v>50000</v>
          </cell>
          <cell r="L688">
            <v>50000</v>
          </cell>
        </row>
        <row r="689">
          <cell r="B689" t="str">
            <v>Trà Rotbusch</v>
          </cell>
          <cell r="C689" t="str">
            <v>hộp</v>
          </cell>
          <cell r="D689">
            <v>1.1499999999999999</v>
          </cell>
          <cell r="E689">
            <v>125000</v>
          </cell>
          <cell r="F689">
            <v>143750</v>
          </cell>
          <cell r="H689">
            <v>125000</v>
          </cell>
          <cell r="I689">
            <v>50000</v>
          </cell>
          <cell r="J689">
            <v>100000</v>
          </cell>
          <cell r="K689">
            <v>50000</v>
          </cell>
          <cell r="L689">
            <v>50000</v>
          </cell>
        </row>
        <row r="690">
          <cell r="B690" t="str">
            <v>Trà sâm</v>
          </cell>
          <cell r="C690" t="str">
            <v>hộp</v>
          </cell>
          <cell r="D690">
            <v>1.1499999999999999</v>
          </cell>
          <cell r="E690">
            <v>125000</v>
          </cell>
          <cell r="F690">
            <v>143750</v>
          </cell>
          <cell r="H690">
            <v>125000</v>
          </cell>
          <cell r="I690">
            <v>50000</v>
          </cell>
          <cell r="J690">
            <v>100000</v>
          </cell>
          <cell r="K690">
            <v>50000</v>
          </cell>
          <cell r="L690">
            <v>50000</v>
          </cell>
        </row>
        <row r="691">
          <cell r="B691" t="str">
            <v>Trứng gà</v>
          </cell>
          <cell r="C691" t="str">
            <v>quả</v>
          </cell>
          <cell r="D691">
            <v>50</v>
          </cell>
          <cell r="E691">
            <v>3500</v>
          </cell>
          <cell r="F691">
            <v>175000</v>
          </cell>
          <cell r="H691">
            <v>3500</v>
          </cell>
          <cell r="I691">
            <v>3200</v>
          </cell>
          <cell r="J691">
            <v>4000</v>
          </cell>
          <cell r="K691">
            <v>3200</v>
          </cell>
          <cell r="L691">
            <v>3200</v>
          </cell>
        </row>
        <row r="692">
          <cell r="B692" t="str">
            <v>Túi cúc</v>
          </cell>
          <cell r="C692" t="str">
            <v>cái</v>
          </cell>
          <cell r="D692">
            <v>50</v>
          </cell>
          <cell r="E692">
            <v>12000</v>
          </cell>
          <cell r="F692">
            <v>600000</v>
          </cell>
          <cell r="H692">
            <v>12000</v>
          </cell>
          <cell r="I692">
            <v>3000</v>
          </cell>
          <cell r="J692">
            <v>9600</v>
          </cell>
          <cell r="K692">
            <v>3000</v>
          </cell>
          <cell r="L692">
            <v>3000</v>
          </cell>
        </row>
        <row r="693">
          <cell r="B693" t="str">
            <v>Túi đựng rác</v>
          </cell>
          <cell r="C693" t="str">
            <v>kg</v>
          </cell>
          <cell r="D693">
            <v>0.46</v>
          </cell>
          <cell r="E693">
            <v>65000</v>
          </cell>
          <cell r="F693">
            <v>29900</v>
          </cell>
          <cell r="H693">
            <v>65000</v>
          </cell>
          <cell r="I693">
            <v>60000</v>
          </cell>
          <cell r="J693">
            <v>120000</v>
          </cell>
          <cell r="K693">
            <v>60000</v>
          </cell>
          <cell r="L693">
            <v>60000</v>
          </cell>
        </row>
        <row r="694">
          <cell r="B694" t="str">
            <v>Túi giặt là</v>
          </cell>
          <cell r="C694" t="str">
            <v>cái</v>
          </cell>
          <cell r="D694">
            <v>4</v>
          </cell>
          <cell r="E694">
            <v>185000</v>
          </cell>
          <cell r="F694">
            <v>740000</v>
          </cell>
          <cell r="H694">
            <v>185000</v>
          </cell>
          <cell r="I694">
            <v>10000</v>
          </cell>
          <cell r="J694">
            <v>148000</v>
          </cell>
          <cell r="K694">
            <v>10000</v>
          </cell>
          <cell r="L694">
            <v>10000</v>
          </cell>
        </row>
        <row r="695">
          <cell r="B695" t="str">
            <v>Tương cà</v>
          </cell>
          <cell r="C695" t="str">
            <v>chai</v>
          </cell>
          <cell r="D695">
            <v>5</v>
          </cell>
          <cell r="E695">
            <v>25000</v>
          </cell>
          <cell r="F695">
            <v>125000</v>
          </cell>
          <cell r="H695">
            <v>25000</v>
          </cell>
          <cell r="I695">
            <v>30000</v>
          </cell>
          <cell r="J695">
            <v>20000</v>
          </cell>
          <cell r="K695">
            <v>20000</v>
          </cell>
          <cell r="L695">
            <v>20000</v>
          </cell>
        </row>
        <row r="696">
          <cell r="B696" t="str">
            <v>Tương ớt</v>
          </cell>
          <cell r="C696" t="str">
            <v>chai</v>
          </cell>
          <cell r="D696">
            <v>5</v>
          </cell>
          <cell r="E696">
            <v>25000</v>
          </cell>
          <cell r="F696">
            <v>125000</v>
          </cell>
          <cell r="H696">
            <v>25000</v>
          </cell>
          <cell r="I696">
            <v>30000</v>
          </cell>
          <cell r="J696">
            <v>20000</v>
          </cell>
          <cell r="K696">
            <v>20000</v>
          </cell>
          <cell r="L696">
            <v>20000</v>
          </cell>
        </row>
        <row r="697">
          <cell r="B697" t="str">
            <v>Twister</v>
          </cell>
          <cell r="C697" t="str">
            <v>hộp</v>
          </cell>
          <cell r="D697">
            <v>5</v>
          </cell>
          <cell r="E697">
            <v>8000</v>
          </cell>
          <cell r="F697">
            <v>40000</v>
          </cell>
          <cell r="H697">
            <v>8000</v>
          </cell>
          <cell r="I697">
            <v>10000</v>
          </cell>
          <cell r="J697">
            <v>4000</v>
          </cell>
          <cell r="K697">
            <v>4000</v>
          </cell>
          <cell r="L697">
            <v>4000</v>
          </cell>
        </row>
        <row r="698">
          <cell r="B698" t="str">
            <v>Váng kem</v>
          </cell>
          <cell r="C698" t="str">
            <v>hộp</v>
          </cell>
          <cell r="D698">
            <v>10</v>
          </cell>
          <cell r="E698">
            <v>95000</v>
          </cell>
          <cell r="F698">
            <v>950000</v>
          </cell>
          <cell r="H698">
            <v>95000</v>
          </cell>
          <cell r="I698">
            <v>10000</v>
          </cell>
          <cell r="J698">
            <v>100000</v>
          </cell>
          <cell r="K698">
            <v>10000</v>
          </cell>
          <cell r="L698">
            <v>10000</v>
          </cell>
        </row>
        <row r="699">
          <cell r="B699" t="str">
            <v>Váng sữa</v>
          </cell>
          <cell r="C699" t="str">
            <v>hộp</v>
          </cell>
          <cell r="D699">
            <v>10</v>
          </cell>
          <cell r="E699">
            <v>95000</v>
          </cell>
          <cell r="F699">
            <v>950000</v>
          </cell>
          <cell r="H699">
            <v>95000</v>
          </cell>
          <cell r="I699">
            <v>10000</v>
          </cell>
          <cell r="J699">
            <v>108000</v>
          </cell>
          <cell r="K699">
            <v>10000</v>
          </cell>
          <cell r="L699">
            <v>10000</v>
          </cell>
        </row>
        <row r="700">
          <cell r="B700" t="str">
            <v>Vani</v>
          </cell>
          <cell r="C700" t="str">
            <v>hộp</v>
          </cell>
          <cell r="D700">
            <v>11</v>
          </cell>
          <cell r="E700">
            <v>150000</v>
          </cell>
          <cell r="F700">
            <v>1650000</v>
          </cell>
          <cell r="H700">
            <v>150000</v>
          </cell>
          <cell r="I700">
            <v>10000</v>
          </cell>
          <cell r="J700">
            <v>120000</v>
          </cell>
          <cell r="K700">
            <v>10000</v>
          </cell>
          <cell r="L700">
            <v>10000</v>
          </cell>
        </row>
        <row r="701">
          <cell r="B701" t="str">
            <v>Vịt nguyên con</v>
          </cell>
          <cell r="C701" t="str">
            <v>kg</v>
          </cell>
          <cell r="D701">
            <v>5</v>
          </cell>
          <cell r="E701">
            <v>85000</v>
          </cell>
          <cell r="F701">
            <v>425000</v>
          </cell>
          <cell r="H701">
            <v>85000</v>
          </cell>
          <cell r="I701">
            <v>90000</v>
          </cell>
          <cell r="J701">
            <v>152000</v>
          </cell>
          <cell r="K701">
            <v>85000</v>
          </cell>
          <cell r="L701">
            <v>85000</v>
          </cell>
        </row>
        <row r="702">
          <cell r="B702" t="str">
            <v>Vỏ cây quế</v>
          </cell>
          <cell r="C702" t="str">
            <v>kg</v>
          </cell>
          <cell r="D702">
            <v>0.5</v>
          </cell>
          <cell r="E702">
            <v>200000</v>
          </cell>
          <cell r="F702">
            <v>100000</v>
          </cell>
          <cell r="H702">
            <v>200000</v>
          </cell>
          <cell r="I702">
            <v>100000</v>
          </cell>
          <cell r="J702">
            <v>200000</v>
          </cell>
          <cell r="K702">
            <v>100000</v>
          </cell>
          <cell r="L702">
            <v>100000</v>
          </cell>
        </row>
        <row r="703">
          <cell r="B703" t="str">
            <v>Vừng</v>
          </cell>
          <cell r="C703" t="str">
            <v>kg</v>
          </cell>
          <cell r="D703">
            <v>0.5</v>
          </cell>
          <cell r="E703">
            <v>125000</v>
          </cell>
          <cell r="F703">
            <v>62500</v>
          </cell>
          <cell r="H703">
            <v>125000</v>
          </cell>
          <cell r="I703">
            <v>100000</v>
          </cell>
          <cell r="J703">
            <v>100000</v>
          </cell>
          <cell r="K703">
            <v>100000</v>
          </cell>
          <cell r="L703">
            <v>100000</v>
          </cell>
        </row>
        <row r="704">
          <cell r="B704" t="str">
            <v>Xẻng hót rác</v>
          </cell>
          <cell r="C704" t="str">
            <v>cái</v>
          </cell>
          <cell r="D704">
            <v>1</v>
          </cell>
          <cell r="E704">
            <v>50000</v>
          </cell>
          <cell r="F704">
            <v>50000</v>
          </cell>
          <cell r="H704">
            <v>50000</v>
          </cell>
          <cell r="I704">
            <v>30000</v>
          </cell>
          <cell r="J704">
            <v>132000</v>
          </cell>
          <cell r="K704">
            <v>30000</v>
          </cell>
          <cell r="L704">
            <v>30000</v>
          </cell>
        </row>
        <row r="705">
          <cell r="B705" t="str">
            <v>Xô đựng đồ</v>
          </cell>
          <cell r="C705" t="str">
            <v>cái</v>
          </cell>
          <cell r="D705">
            <v>1</v>
          </cell>
          <cell r="E705">
            <v>105000</v>
          </cell>
          <cell r="F705">
            <v>105000</v>
          </cell>
          <cell r="H705">
            <v>105000</v>
          </cell>
          <cell r="I705">
            <v>50000</v>
          </cell>
          <cell r="J705">
            <v>200000</v>
          </cell>
          <cell r="K705">
            <v>50000</v>
          </cell>
          <cell r="L705">
            <v>50000</v>
          </cell>
        </row>
        <row r="706">
          <cell r="B706" t="str">
            <v>Xô nhựa</v>
          </cell>
          <cell r="C706" t="str">
            <v>cái</v>
          </cell>
          <cell r="D706">
            <v>1</v>
          </cell>
          <cell r="E706">
            <v>105000</v>
          </cell>
          <cell r="F706">
            <v>105000</v>
          </cell>
          <cell r="H706">
            <v>105000</v>
          </cell>
          <cell r="I706">
            <v>50000</v>
          </cell>
          <cell r="J706">
            <v>168000</v>
          </cell>
          <cell r="K706">
            <v>50000</v>
          </cell>
          <cell r="L706">
            <v>50000</v>
          </cell>
        </row>
        <row r="707">
          <cell r="B707" t="str">
            <v>Xoài</v>
          </cell>
          <cell r="C707" t="str">
            <v>kg</v>
          </cell>
          <cell r="D707">
            <v>4</v>
          </cell>
          <cell r="E707">
            <v>85000</v>
          </cell>
          <cell r="F707">
            <v>340000</v>
          </cell>
          <cell r="H707">
            <v>85000</v>
          </cell>
          <cell r="I707">
            <v>70000</v>
          </cell>
          <cell r="J707">
            <v>68000</v>
          </cell>
          <cell r="K707">
            <v>68000</v>
          </cell>
          <cell r="L707">
            <v>68000</v>
          </cell>
        </row>
        <row r="708">
          <cell r="B708" t="str">
            <v>Xốt Bechamel</v>
          </cell>
          <cell r="C708" t="str">
            <v>chai</v>
          </cell>
          <cell r="D708">
            <v>4</v>
          </cell>
          <cell r="E708">
            <v>250000</v>
          </cell>
          <cell r="F708">
            <v>1000000</v>
          </cell>
          <cell r="H708">
            <v>250000</v>
          </cell>
          <cell r="I708">
            <v>100000</v>
          </cell>
          <cell r="J708">
            <v>120000</v>
          </cell>
          <cell r="K708">
            <v>100000</v>
          </cell>
          <cell r="L708">
            <v>100000</v>
          </cell>
        </row>
        <row r="709">
          <cell r="B709" t="str">
            <v>Xốt cà chua</v>
          </cell>
          <cell r="C709" t="str">
            <v>chai</v>
          </cell>
          <cell r="D709">
            <v>4</v>
          </cell>
          <cell r="E709">
            <v>250000</v>
          </cell>
          <cell r="F709">
            <v>1000000</v>
          </cell>
          <cell r="H709">
            <v>250000</v>
          </cell>
          <cell r="I709">
            <v>95000</v>
          </cell>
          <cell r="J709">
            <v>120000</v>
          </cell>
          <cell r="K709">
            <v>95000</v>
          </cell>
          <cell r="L709">
            <v>95000</v>
          </cell>
        </row>
        <row r="710">
          <cell r="B710" t="str">
            <v>Xốt Demi glace</v>
          </cell>
          <cell r="C710" t="str">
            <v>chai</v>
          </cell>
          <cell r="D710">
            <v>4</v>
          </cell>
          <cell r="E710">
            <v>250000</v>
          </cell>
          <cell r="F710">
            <v>1000000</v>
          </cell>
          <cell r="H710">
            <v>250000</v>
          </cell>
          <cell r="I710">
            <v>100000</v>
          </cell>
          <cell r="J710">
            <v>120000</v>
          </cell>
          <cell r="K710">
            <v>100000</v>
          </cell>
          <cell r="L710">
            <v>100000</v>
          </cell>
        </row>
        <row r="711">
          <cell r="B711" t="str">
            <v>Xốt Holandaise</v>
          </cell>
          <cell r="C711" t="str">
            <v>chai</v>
          </cell>
          <cell r="D711">
            <v>2</v>
          </cell>
          <cell r="E711">
            <v>250000</v>
          </cell>
          <cell r="F711">
            <v>500000</v>
          </cell>
          <cell r="H711">
            <v>250000</v>
          </cell>
          <cell r="I711">
            <v>100000</v>
          </cell>
          <cell r="J711">
            <v>120000</v>
          </cell>
          <cell r="K711">
            <v>100000</v>
          </cell>
          <cell r="L711">
            <v>100000</v>
          </cell>
        </row>
        <row r="712">
          <cell r="B712" t="str">
            <v>Xốt Maysonaise</v>
          </cell>
          <cell r="C712" t="str">
            <v>chai</v>
          </cell>
          <cell r="D712">
            <v>6</v>
          </cell>
          <cell r="E712">
            <v>250000</v>
          </cell>
          <cell r="F712">
            <v>1500000</v>
          </cell>
          <cell r="H712">
            <v>250000</v>
          </cell>
          <cell r="I712">
            <v>35000</v>
          </cell>
          <cell r="J712">
            <v>120000</v>
          </cell>
          <cell r="K712">
            <v>35000</v>
          </cell>
          <cell r="L712">
            <v>35000</v>
          </cell>
        </row>
        <row r="713">
          <cell r="B713" t="str">
            <v>Xốt Mornay</v>
          </cell>
          <cell r="C713" t="str">
            <v>chai</v>
          </cell>
          <cell r="D713">
            <v>2</v>
          </cell>
          <cell r="E713">
            <v>250000</v>
          </cell>
          <cell r="F713">
            <v>500000</v>
          </cell>
          <cell r="H713">
            <v>250000</v>
          </cell>
          <cell r="I713">
            <v>100000</v>
          </cell>
          <cell r="J713">
            <v>120000</v>
          </cell>
          <cell r="K713">
            <v>100000</v>
          </cell>
          <cell r="L713">
            <v>100000</v>
          </cell>
        </row>
        <row r="714">
          <cell r="B714" t="str">
            <v>Xốt nâu</v>
          </cell>
          <cell r="C714" t="str">
            <v>chai</v>
          </cell>
          <cell r="D714">
            <v>2</v>
          </cell>
          <cell r="E714">
            <v>250000</v>
          </cell>
          <cell r="F714">
            <v>500000</v>
          </cell>
          <cell r="H714">
            <v>250000</v>
          </cell>
          <cell r="I714">
            <v>100000</v>
          </cell>
          <cell r="J714">
            <v>120000</v>
          </cell>
          <cell r="K714">
            <v>100000</v>
          </cell>
          <cell r="L714">
            <v>100000</v>
          </cell>
        </row>
        <row r="715">
          <cell r="B715" t="str">
            <v>Xốt Roux</v>
          </cell>
          <cell r="C715" t="str">
            <v>chai</v>
          </cell>
          <cell r="D715">
            <v>2</v>
          </cell>
          <cell r="E715">
            <v>250000</v>
          </cell>
          <cell r="F715">
            <v>500000</v>
          </cell>
          <cell r="H715">
            <v>250000</v>
          </cell>
          <cell r="I715">
            <v>100000</v>
          </cell>
          <cell r="J715">
            <v>120000</v>
          </cell>
          <cell r="K715">
            <v>100000</v>
          </cell>
          <cell r="L715">
            <v>100000</v>
          </cell>
        </row>
        <row r="716">
          <cell r="B716" t="str">
            <v>Xốt Thousand Island</v>
          </cell>
          <cell r="C716" t="str">
            <v>chai</v>
          </cell>
          <cell r="D716">
            <v>2</v>
          </cell>
          <cell r="E716">
            <v>250000</v>
          </cell>
          <cell r="F716">
            <v>500000</v>
          </cell>
          <cell r="H716">
            <v>250000</v>
          </cell>
          <cell r="I716">
            <v>100000</v>
          </cell>
          <cell r="J716">
            <v>120000</v>
          </cell>
          <cell r="K716">
            <v>100000</v>
          </cell>
          <cell r="L716">
            <v>100000</v>
          </cell>
        </row>
        <row r="717">
          <cell r="B717" t="str">
            <v>Xu hào</v>
          </cell>
          <cell r="C717" t="str">
            <v>kg</v>
          </cell>
          <cell r="D717">
            <v>2.2999999999999998</v>
          </cell>
          <cell r="E717">
            <v>45000</v>
          </cell>
          <cell r="F717">
            <v>103499.99999999999</v>
          </cell>
          <cell r="H717">
            <v>45000</v>
          </cell>
          <cell r="I717">
            <v>10000</v>
          </cell>
          <cell r="J717">
            <v>100000</v>
          </cell>
          <cell r="K717">
            <v>10000</v>
          </cell>
          <cell r="L717">
            <v>10000</v>
          </cell>
        </row>
        <row r="718">
          <cell r="B718" t="str">
            <v>Xúc xích bò</v>
          </cell>
          <cell r="C718" t="str">
            <v>kg</v>
          </cell>
          <cell r="D718">
            <v>0.69</v>
          </cell>
          <cell r="E718">
            <v>250000</v>
          </cell>
          <cell r="F718">
            <v>172500</v>
          </cell>
          <cell r="H718">
            <v>250000</v>
          </cell>
          <cell r="I718">
            <v>200000</v>
          </cell>
          <cell r="J718">
            <v>200000</v>
          </cell>
          <cell r="K718">
            <v>200000</v>
          </cell>
          <cell r="L718">
            <v>200000</v>
          </cell>
        </row>
        <row r="719">
          <cell r="B719" t="str">
            <v>Xúc xích gà</v>
          </cell>
          <cell r="C719" t="str">
            <v>kg</v>
          </cell>
          <cell r="D719">
            <v>1.19</v>
          </cell>
          <cell r="E719">
            <v>250000</v>
          </cell>
          <cell r="F719">
            <v>297500</v>
          </cell>
          <cell r="H719">
            <v>250000</v>
          </cell>
          <cell r="I719">
            <v>200000</v>
          </cell>
          <cell r="J719">
            <v>200000</v>
          </cell>
          <cell r="K719">
            <v>200000</v>
          </cell>
          <cell r="L719">
            <v>200000</v>
          </cell>
        </row>
        <row r="720">
          <cell r="B720" t="str">
            <v>Xương bê</v>
          </cell>
          <cell r="C720" t="str">
            <v>kg</v>
          </cell>
          <cell r="D720">
            <v>6.9</v>
          </cell>
          <cell r="E720">
            <v>95000</v>
          </cell>
          <cell r="F720">
            <v>655500</v>
          </cell>
          <cell r="H720">
            <v>95000</v>
          </cell>
          <cell r="I720">
            <v>60000</v>
          </cell>
          <cell r="J720">
            <v>76000</v>
          </cell>
          <cell r="K720">
            <v>60000</v>
          </cell>
          <cell r="L720">
            <v>60000</v>
          </cell>
        </row>
        <row r="721">
          <cell r="B721" t="str">
            <v>Xương bò</v>
          </cell>
          <cell r="C721" t="str">
            <v>kg</v>
          </cell>
          <cell r="D721">
            <v>1.1499999999999999</v>
          </cell>
          <cell r="E721">
            <v>95000</v>
          </cell>
          <cell r="F721">
            <v>109249.99999999999</v>
          </cell>
          <cell r="H721">
            <v>95000</v>
          </cell>
          <cell r="I721">
            <v>40000</v>
          </cell>
          <cell r="J721">
            <v>76000</v>
          </cell>
          <cell r="K721">
            <v>40000</v>
          </cell>
          <cell r="L721">
            <v>40000</v>
          </cell>
        </row>
        <row r="722">
          <cell r="B722" t="str">
            <v>Xương ống</v>
          </cell>
          <cell r="C722" t="str">
            <v>kg</v>
          </cell>
          <cell r="D722">
            <v>18.399999999999999</v>
          </cell>
          <cell r="E722">
            <v>95000</v>
          </cell>
          <cell r="F722">
            <v>1747999.9999999998</v>
          </cell>
          <cell r="H722">
            <v>95000</v>
          </cell>
          <cell r="I722">
            <v>40000</v>
          </cell>
          <cell r="J722">
            <v>76000</v>
          </cell>
          <cell r="K722">
            <v>40000</v>
          </cell>
          <cell r="L722">
            <v>40000</v>
          </cell>
        </row>
        <row r="723">
          <cell r="B723" t="str">
            <v>Tour tham quan thực tế</v>
          </cell>
          <cell r="C723" t="str">
            <v>chuyến</v>
          </cell>
          <cell r="D723">
            <v>2</v>
          </cell>
          <cell r="E723">
            <v>1500000</v>
          </cell>
          <cell r="F723">
            <v>3000000</v>
          </cell>
          <cell r="H723">
            <v>1500000</v>
          </cell>
          <cell r="I723" t="e">
            <v>#N/A</v>
          </cell>
          <cell r="J723">
            <v>8040000</v>
          </cell>
          <cell r="K723" t="e">
            <v>#N/A</v>
          </cell>
          <cell r="L723">
            <v>1500000</v>
          </cell>
        </row>
        <row r="724">
          <cell r="F724">
            <v>257040753</v>
          </cell>
        </row>
        <row r="725">
          <cell r="C725" t="str">
            <v>người</v>
          </cell>
          <cell r="D725">
            <v>17</v>
          </cell>
          <cell r="F725">
            <v>4369692801</v>
          </cell>
        </row>
        <row r="728">
          <cell r="B728" t="str">
            <v>Vật tư dùng chung (tính theo lớp)</v>
          </cell>
        </row>
        <row r="730">
          <cell r="B730" t="str">
            <v xml:space="preserve">Nội dung </v>
          </cell>
          <cell r="C730" t="str">
            <v xml:space="preserve">Đơn vị </v>
          </cell>
          <cell r="D730" t="str">
            <v xml:space="preserve">Số lượng </v>
          </cell>
          <cell r="E730" t="str">
            <v xml:space="preserve">Đơn giá </v>
          </cell>
          <cell r="F730" t="str">
            <v xml:space="preserve">Thành tiền </v>
          </cell>
        </row>
        <row r="731">
          <cell r="B731" t="str">
            <v>Chăn giường đôi</v>
          </cell>
          <cell r="C731" t="str">
            <v>cái</v>
          </cell>
          <cell r="D731">
            <v>4</v>
          </cell>
          <cell r="E731">
            <v>1250000</v>
          </cell>
          <cell r="F731">
            <v>5000000</v>
          </cell>
          <cell r="G731" t="str">
            <v>x</v>
          </cell>
          <cell r="H731">
            <v>1250000</v>
          </cell>
          <cell r="I731">
            <v>270000</v>
          </cell>
          <cell r="J731">
            <v>0</v>
          </cell>
          <cell r="K731">
            <v>0</v>
          </cell>
          <cell r="L731">
            <v>1250000</v>
          </cell>
        </row>
        <row r="732">
          <cell r="B732" t="str">
            <v>Chăn giường đơn</v>
          </cell>
          <cell r="C732" t="str">
            <v>cái</v>
          </cell>
          <cell r="D732">
            <v>4</v>
          </cell>
          <cell r="E732">
            <v>950000</v>
          </cell>
          <cell r="F732">
            <v>3800000</v>
          </cell>
          <cell r="G732" t="str">
            <v>x</v>
          </cell>
          <cell r="H732">
            <v>950000</v>
          </cell>
          <cell r="I732">
            <v>250000</v>
          </cell>
          <cell r="J732">
            <v>0</v>
          </cell>
          <cell r="K732">
            <v>0</v>
          </cell>
          <cell r="L732">
            <v>250000</v>
          </cell>
        </row>
        <row r="733">
          <cell r="B733" t="str">
            <v>Xây dựng mới ngân hàng đề thi trắc nghiệm</v>
          </cell>
          <cell r="C733" t="str">
            <v>câu</v>
          </cell>
          <cell r="D733">
            <v>750</v>
          </cell>
          <cell r="E733">
            <v>100000</v>
          </cell>
          <cell r="F733">
            <v>75000000</v>
          </cell>
          <cell r="G733" t="str">
            <v>x</v>
          </cell>
          <cell r="H733">
            <v>100000</v>
          </cell>
          <cell r="I733">
            <v>10000</v>
          </cell>
          <cell r="J733">
            <v>0</v>
          </cell>
          <cell r="K733">
            <v>0</v>
          </cell>
          <cell r="L733">
            <v>10000</v>
          </cell>
        </row>
        <row r="734">
          <cell r="B734" t="str">
            <v>Đánh giá năng lực đầu vào A2</v>
          </cell>
          <cell r="C734" t="str">
            <v>bài</v>
          </cell>
          <cell r="D734">
            <v>50</v>
          </cell>
          <cell r="E734">
            <v>150000</v>
          </cell>
          <cell r="F734">
            <v>7500000</v>
          </cell>
          <cell r="G734" t="str">
            <v>x</v>
          </cell>
          <cell r="H734">
            <v>150000</v>
          </cell>
          <cell r="I734">
            <v>200000</v>
          </cell>
          <cell r="J734">
            <v>0</v>
          </cell>
          <cell r="K734">
            <v>0</v>
          </cell>
          <cell r="L734">
            <v>150000</v>
          </cell>
        </row>
        <row r="735">
          <cell r="B735" t="str">
            <v xml:space="preserve">Điện thoại bàn </v>
          </cell>
          <cell r="C735" t="str">
            <v>cái</v>
          </cell>
          <cell r="D735">
            <v>1</v>
          </cell>
          <cell r="E735">
            <v>500000</v>
          </cell>
          <cell r="F735">
            <v>500000</v>
          </cell>
          <cell r="G735" t="str">
            <v>x</v>
          </cell>
          <cell r="H735">
            <v>500000</v>
          </cell>
          <cell r="I735">
            <v>300000</v>
          </cell>
          <cell r="J735">
            <v>0</v>
          </cell>
          <cell r="K735">
            <v>0</v>
          </cell>
          <cell r="L735">
            <v>300000</v>
          </cell>
        </row>
        <row r="736">
          <cell r="B736" t="str">
            <v>Đổ mực máy in</v>
          </cell>
          <cell r="C736" t="str">
            <v>hộp</v>
          </cell>
          <cell r="D736">
            <v>8</v>
          </cell>
          <cell r="E736">
            <v>700000</v>
          </cell>
          <cell r="F736">
            <v>5600000</v>
          </cell>
          <cell r="G736" t="str">
            <v>x</v>
          </cell>
          <cell r="H736">
            <v>700000</v>
          </cell>
          <cell r="I736">
            <v>1000000</v>
          </cell>
          <cell r="J736">
            <v>700000</v>
          </cell>
          <cell r="K736">
            <v>700000</v>
          </cell>
          <cell r="L736">
            <v>700000</v>
          </cell>
        </row>
        <row r="737">
          <cell r="B737" t="str">
            <v>Ga giường đôi</v>
          </cell>
          <cell r="C737" t="str">
            <v>bộ</v>
          </cell>
          <cell r="D737">
            <v>4</v>
          </cell>
          <cell r="E737">
            <v>850000</v>
          </cell>
          <cell r="F737">
            <v>3400000</v>
          </cell>
          <cell r="G737" t="str">
            <v>x</v>
          </cell>
          <cell r="H737">
            <v>850000</v>
          </cell>
          <cell r="I737">
            <v>350000</v>
          </cell>
          <cell r="J737">
            <v>0</v>
          </cell>
          <cell r="K737">
            <v>0</v>
          </cell>
          <cell r="L737">
            <v>350000</v>
          </cell>
        </row>
        <row r="738">
          <cell r="B738" t="str">
            <v>Ga giường đơn</v>
          </cell>
          <cell r="C738" t="str">
            <v>bộ</v>
          </cell>
          <cell r="D738">
            <v>4</v>
          </cell>
          <cell r="E738">
            <v>750000</v>
          </cell>
          <cell r="F738">
            <v>3000000</v>
          </cell>
          <cell r="G738" t="str">
            <v>x</v>
          </cell>
          <cell r="H738">
            <v>750000</v>
          </cell>
          <cell r="I738">
            <v>300000</v>
          </cell>
          <cell r="J738">
            <v>0</v>
          </cell>
          <cell r="K738">
            <v>0</v>
          </cell>
          <cell r="L738">
            <v>300000</v>
          </cell>
        </row>
        <row r="739">
          <cell r="B739" t="str">
            <v xml:space="preserve">Hội nghị khách hàng </v>
          </cell>
          <cell r="C739" t="str">
            <v>phòng</v>
          </cell>
          <cell r="D739">
            <v>0.2</v>
          </cell>
          <cell r="E739">
            <v>2500000</v>
          </cell>
          <cell r="F739">
            <v>500000</v>
          </cell>
          <cell r="G739" t="str">
            <v>x</v>
          </cell>
          <cell r="H739">
            <v>2500000</v>
          </cell>
          <cell r="I739">
            <v>10000000</v>
          </cell>
          <cell r="J739">
            <v>2500000</v>
          </cell>
          <cell r="K739">
            <v>2500000</v>
          </cell>
          <cell r="L739">
            <v>2500000</v>
          </cell>
        </row>
        <row r="740">
          <cell r="B740" t="str">
            <v>Hội trường tổ chức hội nghị</v>
          </cell>
          <cell r="C740" t="str">
            <v>phòng</v>
          </cell>
          <cell r="D740">
            <v>0.2</v>
          </cell>
          <cell r="E740">
            <v>2500000</v>
          </cell>
          <cell r="F740">
            <v>500000</v>
          </cell>
          <cell r="G740" t="str">
            <v>x</v>
          </cell>
          <cell r="H740">
            <v>2500000</v>
          </cell>
          <cell r="I740">
            <v>10000000</v>
          </cell>
          <cell r="J740">
            <v>2500000</v>
          </cell>
          <cell r="K740">
            <v>2500000</v>
          </cell>
          <cell r="L740">
            <v>2500000</v>
          </cell>
        </row>
        <row r="741">
          <cell r="B741" t="str">
            <v>Hội trường tổ chức hội thảo</v>
          </cell>
          <cell r="C741" t="str">
            <v>phòng</v>
          </cell>
          <cell r="D741">
            <v>0.2</v>
          </cell>
          <cell r="E741">
            <v>2500000</v>
          </cell>
          <cell r="F741">
            <v>500000</v>
          </cell>
          <cell r="G741" t="str">
            <v>x</v>
          </cell>
          <cell r="H741">
            <v>2500000</v>
          </cell>
          <cell r="I741">
            <v>10000000</v>
          </cell>
          <cell r="J741">
            <v>2500000</v>
          </cell>
          <cell r="K741">
            <v>2500000</v>
          </cell>
          <cell r="L741">
            <v>2500000</v>
          </cell>
        </row>
        <row r="742">
          <cell r="B742" t="str">
            <v>Mực máy in</v>
          </cell>
          <cell r="C742" t="str">
            <v>hộp</v>
          </cell>
          <cell r="D742">
            <v>2</v>
          </cell>
          <cell r="E742">
            <v>700000</v>
          </cell>
          <cell r="F742">
            <v>1400000</v>
          </cell>
          <cell r="G742" t="str">
            <v>x</v>
          </cell>
          <cell r="H742">
            <v>700000</v>
          </cell>
          <cell r="I742">
            <v>1000000</v>
          </cell>
          <cell r="J742">
            <v>700000</v>
          </cell>
          <cell r="K742">
            <v>700000</v>
          </cell>
          <cell r="L742">
            <v>700000</v>
          </cell>
        </row>
        <row r="743">
          <cell r="B743" t="str">
            <v>Phần mềm quản lý kho</v>
          </cell>
          <cell r="C743" t="str">
            <v>bộ</v>
          </cell>
          <cell r="D743">
            <v>1</v>
          </cell>
          <cell r="E743">
            <v>65000000</v>
          </cell>
          <cell r="F743">
            <v>65000000</v>
          </cell>
          <cell r="G743" t="str">
            <v>x</v>
          </cell>
          <cell r="H743">
            <v>65000000</v>
          </cell>
          <cell r="I743">
            <v>3000000</v>
          </cell>
          <cell r="J743">
            <v>65000000</v>
          </cell>
          <cell r="K743">
            <v>3000000</v>
          </cell>
          <cell r="L743">
            <v>3000000</v>
          </cell>
        </row>
        <row r="744">
          <cell r="B744" t="str">
            <v xml:space="preserve">Phần mềm quản trị khách sạn </v>
          </cell>
          <cell r="C744" t="str">
            <v>bộ</v>
          </cell>
          <cell r="D744">
            <v>1</v>
          </cell>
          <cell r="E744">
            <v>250000000</v>
          </cell>
          <cell r="F744">
            <v>250000000</v>
          </cell>
          <cell r="G744" t="str">
            <v>x</v>
          </cell>
          <cell r="H744">
            <v>250000000</v>
          </cell>
          <cell r="I744">
            <v>3000000</v>
          </cell>
          <cell r="J744">
            <v>250000000</v>
          </cell>
          <cell r="K744">
            <v>3000000</v>
          </cell>
          <cell r="L744">
            <v>3000000</v>
          </cell>
        </row>
        <row r="745">
          <cell r="B745" t="str">
            <v>Phủ giường</v>
          </cell>
          <cell r="C745" t="str">
            <v>cái</v>
          </cell>
          <cell r="D745">
            <v>4</v>
          </cell>
          <cell r="E745">
            <v>450000</v>
          </cell>
          <cell r="F745">
            <v>1800000</v>
          </cell>
          <cell r="G745" t="str">
            <v>x</v>
          </cell>
          <cell r="H745">
            <v>450000</v>
          </cell>
          <cell r="I745">
            <v>200000</v>
          </cell>
          <cell r="J745">
            <v>0</v>
          </cell>
          <cell r="K745">
            <v>0</v>
          </cell>
          <cell r="L745">
            <v>200000</v>
          </cell>
        </row>
        <row r="746">
          <cell r="B746" t="str">
            <v>Sách quảng cáo về hàng hóa khác nhau</v>
          </cell>
          <cell r="C746" t="str">
            <v xml:space="preserve">quyển </v>
          </cell>
          <cell r="D746">
            <v>10</v>
          </cell>
          <cell r="E746">
            <v>180000</v>
          </cell>
          <cell r="F746">
            <v>1800000</v>
          </cell>
          <cell r="G746" t="str">
            <v>x</v>
          </cell>
          <cell r="H746">
            <v>180000</v>
          </cell>
          <cell r="I746">
            <v>30000</v>
          </cell>
          <cell r="J746">
            <v>0</v>
          </cell>
          <cell r="K746">
            <v>0</v>
          </cell>
          <cell r="L746">
            <v>30000</v>
          </cell>
        </row>
        <row r="747">
          <cell r="B747" t="str">
            <v>Sách/tập gấp giới thiệu về khách sạn</v>
          </cell>
          <cell r="C747" t="str">
            <v xml:space="preserve">quyển </v>
          </cell>
          <cell r="D747">
            <v>5</v>
          </cell>
          <cell r="E747">
            <v>220000</v>
          </cell>
          <cell r="F747">
            <v>1100000</v>
          </cell>
          <cell r="G747" t="str">
            <v>x</v>
          </cell>
          <cell r="H747">
            <v>220000</v>
          </cell>
          <cell r="I747">
            <v>30000</v>
          </cell>
          <cell r="J747">
            <v>0</v>
          </cell>
          <cell r="K747">
            <v>0</v>
          </cell>
          <cell r="L747">
            <v>30000</v>
          </cell>
        </row>
        <row r="748">
          <cell r="B748" t="str">
            <v>Tấm lót giường</v>
          </cell>
          <cell r="C748" t="str">
            <v xml:space="preserve">bộ </v>
          </cell>
          <cell r="D748">
            <v>4</v>
          </cell>
          <cell r="E748">
            <v>650000</v>
          </cell>
          <cell r="F748">
            <v>2600000</v>
          </cell>
          <cell r="G748" t="str">
            <v>x</v>
          </cell>
          <cell r="H748">
            <v>650000</v>
          </cell>
          <cell r="I748">
            <v>200000</v>
          </cell>
          <cell r="J748">
            <v>0</v>
          </cell>
          <cell r="K748">
            <v>0</v>
          </cell>
          <cell r="L748">
            <v>200000</v>
          </cell>
        </row>
        <row r="749">
          <cell r="B749" t="str">
            <v>Tấm trang trí</v>
          </cell>
          <cell r="C749" t="str">
            <v>cái</v>
          </cell>
          <cell r="D749">
            <v>4</v>
          </cell>
          <cell r="E749">
            <v>350000</v>
          </cell>
          <cell r="F749">
            <v>1400000</v>
          </cell>
          <cell r="G749" t="str">
            <v>x</v>
          </cell>
          <cell r="H749">
            <v>350000</v>
          </cell>
          <cell r="I749">
            <v>200000</v>
          </cell>
          <cell r="J749">
            <v>0</v>
          </cell>
          <cell r="K749">
            <v>0</v>
          </cell>
          <cell r="L749">
            <v>200000</v>
          </cell>
        </row>
        <row r="750">
          <cell r="B750" t="str">
            <v>Thảm chân</v>
          </cell>
          <cell r="C750" t="str">
            <v>cái</v>
          </cell>
          <cell r="D750">
            <v>2</v>
          </cell>
          <cell r="E750">
            <v>320000</v>
          </cell>
          <cell r="F750">
            <v>640000</v>
          </cell>
          <cell r="G750" t="str">
            <v>x</v>
          </cell>
          <cell r="H750">
            <v>320000</v>
          </cell>
          <cell r="I750">
            <v>50000</v>
          </cell>
          <cell r="J750">
            <v>0</v>
          </cell>
          <cell r="K750">
            <v>0</v>
          </cell>
          <cell r="L750">
            <v>50000</v>
          </cell>
        </row>
        <row r="751">
          <cell r="B751" t="str">
            <v>Thẩm định đề thi</v>
          </cell>
          <cell r="C751" t="str">
            <v>đề</v>
          </cell>
          <cell r="D751">
            <v>10</v>
          </cell>
          <cell r="E751">
            <v>150000</v>
          </cell>
          <cell r="F751">
            <v>1500000</v>
          </cell>
          <cell r="G751" t="str">
            <v>x</v>
          </cell>
          <cell r="H751">
            <v>150000</v>
          </cell>
          <cell r="I751">
            <v>100000</v>
          </cell>
          <cell r="J751">
            <v>150000</v>
          </cell>
          <cell r="K751">
            <v>100000</v>
          </cell>
          <cell r="L751">
            <v>100000</v>
          </cell>
        </row>
      </sheetData>
      <sheetData sheetId="6"/>
      <sheetData sheetId="7"/>
      <sheetData sheetId="8"/>
      <sheetData sheetId="9"/>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4.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8"/>
  <sheetViews>
    <sheetView topLeftCell="A11" zoomScale="82" zoomScaleNormal="82" workbookViewId="0">
      <selection activeCell="C19" sqref="C19:D19"/>
    </sheetView>
  </sheetViews>
  <sheetFormatPr defaultColWidth="8.85546875" defaultRowHeight="12.75"/>
  <cols>
    <col min="1" max="1" width="5" customWidth="1"/>
    <col min="2" max="2" width="53" customWidth="1"/>
    <col min="3" max="3" width="10.7109375" customWidth="1"/>
    <col min="4" max="4" width="17.42578125" style="6" customWidth="1"/>
    <col min="5" max="5" width="18.7109375" customWidth="1"/>
    <col min="6" max="6" width="19.28515625" customWidth="1"/>
    <col min="7" max="7" width="15.28515625" customWidth="1"/>
  </cols>
  <sheetData>
    <row r="1" spans="1:5" s="69" customFormat="1" ht="30.6" customHeight="1">
      <c r="A1" s="493" t="s">
        <v>1191</v>
      </c>
      <c r="B1" s="493"/>
      <c r="C1" s="70"/>
    </row>
    <row r="2" spans="1:5" s="69" customFormat="1" ht="14.25" customHeight="1">
      <c r="A2" s="211"/>
      <c r="B2" s="211"/>
      <c r="C2" s="70"/>
    </row>
    <row r="3" spans="1:5" ht="42" customHeight="1">
      <c r="A3" s="494" t="s">
        <v>120</v>
      </c>
      <c r="B3" s="494"/>
      <c r="C3" s="494"/>
      <c r="D3" s="494"/>
      <c r="E3" s="494"/>
    </row>
    <row r="4" spans="1:5" ht="18.75" customHeight="1">
      <c r="A4" s="494" t="s">
        <v>1176</v>
      </c>
      <c r="B4" s="494"/>
      <c r="C4" s="494"/>
      <c r="D4" s="494"/>
      <c r="E4" s="494"/>
    </row>
    <row r="5" spans="1:5" ht="9.6" customHeight="1">
      <c r="A5" s="37"/>
      <c r="B5" s="37"/>
      <c r="C5" s="37"/>
      <c r="D5" s="37"/>
      <c r="E5" s="37"/>
    </row>
    <row r="6" spans="1:5" ht="21.6" customHeight="1">
      <c r="A6" s="495" t="s">
        <v>15</v>
      </c>
      <c r="B6" s="495"/>
      <c r="C6" s="495"/>
      <c r="D6" s="495"/>
      <c r="E6" s="495"/>
    </row>
    <row r="7" spans="1:5" ht="29.25" customHeight="1">
      <c r="A7" s="18" t="s">
        <v>8</v>
      </c>
      <c r="B7" s="18" t="s">
        <v>16</v>
      </c>
      <c r="C7" s="29" t="s">
        <v>9</v>
      </c>
      <c r="D7" s="19" t="s">
        <v>17</v>
      </c>
      <c r="E7" s="19" t="s">
        <v>2</v>
      </c>
    </row>
    <row r="8" spans="1:5" ht="21" customHeight="1">
      <c r="A8" s="20">
        <v>1</v>
      </c>
      <c r="B8" s="30" t="s">
        <v>18</v>
      </c>
      <c r="C8" s="31" t="s">
        <v>19</v>
      </c>
      <c r="D8" s="38">
        <v>1</v>
      </c>
      <c r="E8" s="21"/>
    </row>
    <row r="9" spans="1:5" ht="21" customHeight="1">
      <c r="A9" s="20">
        <v>2</v>
      </c>
      <c r="B9" s="32" t="s">
        <v>20</v>
      </c>
      <c r="C9" s="33" t="s">
        <v>21</v>
      </c>
      <c r="D9" s="39">
        <v>16</v>
      </c>
      <c r="E9" s="22"/>
    </row>
    <row r="10" spans="1:5" ht="21" customHeight="1">
      <c r="A10" s="20">
        <v>3</v>
      </c>
      <c r="B10" s="23" t="s">
        <v>22</v>
      </c>
      <c r="C10" s="25" t="s">
        <v>23</v>
      </c>
      <c r="D10" s="86">
        <v>3</v>
      </c>
      <c r="E10" s="24"/>
    </row>
    <row r="11" spans="1:5" ht="30" customHeight="1">
      <c r="A11" s="20" t="s">
        <v>7</v>
      </c>
      <c r="B11" s="23" t="s">
        <v>102</v>
      </c>
      <c r="C11" s="25" t="s">
        <v>11</v>
      </c>
      <c r="D11" s="40">
        <v>5904</v>
      </c>
      <c r="E11" s="25"/>
    </row>
    <row r="12" spans="1:5" ht="21" customHeight="1">
      <c r="A12" s="95" t="s">
        <v>100</v>
      </c>
      <c r="B12" s="96" t="s">
        <v>103</v>
      </c>
      <c r="C12" s="97" t="s">
        <v>11</v>
      </c>
      <c r="D12" s="98">
        <v>600</v>
      </c>
      <c r="E12" s="97"/>
    </row>
    <row r="13" spans="1:5" ht="21" customHeight="1">
      <c r="A13" s="99" t="s">
        <v>101</v>
      </c>
      <c r="B13" s="100" t="s">
        <v>104</v>
      </c>
      <c r="C13" s="101" t="s">
        <v>11</v>
      </c>
      <c r="D13" s="102">
        <v>5304</v>
      </c>
      <c r="E13" s="103"/>
    </row>
    <row r="14" spans="1:5" ht="18.75" customHeight="1">
      <c r="A14" s="239"/>
      <c r="B14" s="240"/>
      <c r="C14" s="241"/>
      <c r="D14" s="242"/>
      <c r="E14" s="75"/>
    </row>
    <row r="15" spans="1:5" ht="21" customHeight="1">
      <c r="A15" s="496" t="s">
        <v>24</v>
      </c>
      <c r="B15" s="496"/>
      <c r="C15" s="496"/>
      <c r="D15" s="34"/>
      <c r="E15" s="35"/>
    </row>
    <row r="16" spans="1:5" ht="22.35" customHeight="1">
      <c r="A16" s="26" t="s">
        <v>8</v>
      </c>
      <c r="B16" s="26" t="s">
        <v>25</v>
      </c>
      <c r="C16" s="497" t="s">
        <v>106</v>
      </c>
      <c r="D16" s="491"/>
      <c r="E16" s="19" t="s">
        <v>2</v>
      </c>
    </row>
    <row r="17" spans="1:7" ht="23.25" customHeight="1">
      <c r="A17" s="59">
        <v>1</v>
      </c>
      <c r="B17" s="60" t="s">
        <v>122</v>
      </c>
      <c r="C17" s="488">
        <f>'PL1 Tai lieu'!G32</f>
        <v>23395200</v>
      </c>
      <c r="D17" s="492"/>
      <c r="E17" s="57" t="s">
        <v>36</v>
      </c>
      <c r="F17">
        <v>23395200</v>
      </c>
    </row>
    <row r="18" spans="1:7" ht="31.5">
      <c r="A18" s="27">
        <v>2</v>
      </c>
      <c r="B18" s="28" t="s">
        <v>26</v>
      </c>
      <c r="C18" s="488">
        <f>C19+C20</f>
        <v>1279983677.0573785</v>
      </c>
      <c r="D18" s="480"/>
      <c r="E18" s="57" t="s">
        <v>37</v>
      </c>
    </row>
    <row r="19" spans="1:7" ht="22.5" customHeight="1">
      <c r="A19" s="67" t="s">
        <v>1188</v>
      </c>
      <c r="B19" s="58" t="s">
        <v>27</v>
      </c>
      <c r="C19" s="486">
        <f>'PL2.1.Lương GV'!J73</f>
        <v>1081378428.6848001</v>
      </c>
      <c r="D19" s="487"/>
      <c r="E19" s="57" t="s">
        <v>123</v>
      </c>
      <c r="F19" s="456">
        <f>'PL2.1.Lương GV'!N73</f>
        <v>911530452.92307699</v>
      </c>
    </row>
    <row r="20" spans="1:7" ht="22.5" customHeight="1">
      <c r="A20" s="67" t="s">
        <v>1189</v>
      </c>
      <c r="B20" s="58" t="s">
        <v>28</v>
      </c>
      <c r="C20" s="486">
        <f>'PL2.2.Trích nộp lương GV'!N73</f>
        <v>198605248.37257844</v>
      </c>
      <c r="D20" s="487"/>
      <c r="E20" s="58" t="s">
        <v>124</v>
      </c>
      <c r="F20" s="456">
        <f>'PL2.2.Trích nộp lương GV'!P73</f>
        <v>141929104.29128209</v>
      </c>
    </row>
    <row r="21" spans="1:7" s="13" customFormat="1" ht="20.25" customHeight="1">
      <c r="A21" s="27">
        <v>3</v>
      </c>
      <c r="B21" s="28" t="s">
        <v>105</v>
      </c>
      <c r="C21" s="488">
        <f>'PL3. Ngoai ngữ'!F13</f>
        <v>474100000</v>
      </c>
      <c r="D21" s="492"/>
      <c r="E21" s="58" t="s">
        <v>38</v>
      </c>
      <c r="F21" s="457">
        <v>423500000</v>
      </c>
      <c r="G21" s="13" t="s">
        <v>1212</v>
      </c>
    </row>
    <row r="22" spans="1:7" ht="20.25" customHeight="1">
      <c r="A22" s="61">
        <v>4</v>
      </c>
      <c r="B22" s="28" t="s">
        <v>107</v>
      </c>
      <c r="C22" s="488">
        <f>'PL4.Vật tư'!F783</f>
        <v>4624740594.3999996</v>
      </c>
      <c r="D22" s="480"/>
      <c r="E22" s="58" t="s">
        <v>39</v>
      </c>
      <c r="F22" s="456">
        <f>'PL4.Vật tư'!I783</f>
        <v>3039370945.3999996</v>
      </c>
    </row>
    <row r="23" spans="1:7" ht="22.5" customHeight="1">
      <c r="A23" s="61">
        <v>5</v>
      </c>
      <c r="B23" s="28" t="s">
        <v>29</v>
      </c>
      <c r="C23" s="479">
        <f>'PL5.Điện nước'!I109</f>
        <v>393960900</v>
      </c>
      <c r="D23" s="480"/>
      <c r="E23" s="58" t="s">
        <v>40</v>
      </c>
      <c r="F23" s="53">
        <f>'PL5.Điện nước'!J109</f>
        <v>332253811.34615391</v>
      </c>
    </row>
    <row r="24" spans="1:7" ht="22.5" customHeight="1">
      <c r="A24" s="27">
        <v>6</v>
      </c>
      <c r="B24" s="28" t="s">
        <v>108</v>
      </c>
      <c r="C24" s="479">
        <f>'PL6. Sua chua TX'!G56</f>
        <v>161950000</v>
      </c>
      <c r="D24" s="480"/>
      <c r="E24" s="58" t="s">
        <v>41</v>
      </c>
      <c r="F24" s="475">
        <f>C24</f>
        <v>161950000</v>
      </c>
      <c r="G24" s="13" t="s">
        <v>1216</v>
      </c>
    </row>
    <row r="25" spans="1:7" ht="18" customHeight="1">
      <c r="A25" s="62">
        <v>7</v>
      </c>
      <c r="B25" s="28" t="s">
        <v>119</v>
      </c>
      <c r="C25" s="479">
        <f>'PL7.Quản lý'!F24</f>
        <v>369600000</v>
      </c>
      <c r="D25" s="480"/>
      <c r="E25" s="58" t="s">
        <v>42</v>
      </c>
      <c r="F25" s="467">
        <v>331800000</v>
      </c>
      <c r="G25" s="13" t="s">
        <v>1214</v>
      </c>
    </row>
    <row r="26" spans="1:7" ht="20.25" customHeight="1">
      <c r="A26" s="62">
        <v>8</v>
      </c>
      <c r="B26" s="63" t="s">
        <v>121</v>
      </c>
      <c r="C26" s="481">
        <f>'PL8.Học bổng'!F12</f>
        <v>68040000</v>
      </c>
      <c r="D26" s="482"/>
      <c r="E26" s="58" t="s">
        <v>72</v>
      </c>
      <c r="F26">
        <f>D30*15%</f>
        <v>68040000</v>
      </c>
    </row>
    <row r="27" spans="1:7" ht="21.75" customHeight="1">
      <c r="A27" s="489" t="s">
        <v>30</v>
      </c>
      <c r="B27" s="489"/>
      <c r="C27" s="490">
        <f>C17+C18+C21+C22+C23+C24+C25+C26</f>
        <v>7395770371.4573784</v>
      </c>
      <c r="D27" s="491"/>
      <c r="E27" s="50"/>
      <c r="F27">
        <f>SUM(F17:F26)</f>
        <v>5433769513.9605131</v>
      </c>
    </row>
    <row r="28" spans="1:7" ht="12" customHeight="1">
      <c r="A28" s="73"/>
      <c r="B28" s="73"/>
      <c r="C28" s="179"/>
      <c r="D28" s="180"/>
      <c r="E28" s="74"/>
    </row>
    <row r="29" spans="1:7" s="75" customFormat="1" ht="15.75">
      <c r="A29" s="483" t="s">
        <v>71</v>
      </c>
      <c r="B29" s="483"/>
      <c r="C29" s="484"/>
      <c r="D29" s="485"/>
    </row>
    <row r="30" spans="1:7" s="75" customFormat="1" ht="15.75" customHeight="1">
      <c r="B30" s="155" t="s">
        <v>1177</v>
      </c>
      <c r="C30" s="181"/>
      <c r="D30" s="183">
        <v>453600000</v>
      </c>
      <c r="E30" s="155"/>
    </row>
    <row r="31" spans="1:7" s="75" customFormat="1" ht="24" customHeight="1">
      <c r="B31" s="178" t="s">
        <v>1178</v>
      </c>
      <c r="C31" s="182"/>
      <c r="D31" s="183">
        <f>C27-D30</f>
        <v>6942170371.4573784</v>
      </c>
      <c r="E31" s="178"/>
      <c r="F31" s="476">
        <f>F27-D30</f>
        <v>4980169513.9605131</v>
      </c>
    </row>
    <row r="32" spans="1:7" ht="15.75">
      <c r="A32" s="36" t="s">
        <v>31</v>
      </c>
      <c r="B32" s="12"/>
      <c r="C32" s="53"/>
      <c r="D32" s="53"/>
    </row>
    <row r="33" spans="1:7" ht="15.75">
      <c r="A33" s="12"/>
      <c r="B33" s="12" t="s">
        <v>45</v>
      </c>
      <c r="D33"/>
    </row>
    <row r="34" spans="1:7" ht="37.5" customHeight="1">
      <c r="A34" s="12"/>
      <c r="B34" s="477" t="s">
        <v>1180</v>
      </c>
      <c r="C34" s="478"/>
      <c r="D34" s="478"/>
      <c r="E34" s="478"/>
    </row>
    <row r="35" spans="1:7" ht="15.75">
      <c r="B35" s="53"/>
      <c r="D35" s="238" t="s">
        <v>1190</v>
      </c>
    </row>
    <row r="36" spans="1:7">
      <c r="B36" s="53"/>
    </row>
    <row r="37" spans="1:7">
      <c r="B37" s="53"/>
      <c r="G37" t="s">
        <v>74</v>
      </c>
    </row>
    <row r="38" spans="1:7">
      <c r="B38" s="53"/>
    </row>
  </sheetData>
  <mergeCells count="21">
    <mergeCell ref="A1:B1"/>
    <mergeCell ref="A3:E3"/>
    <mergeCell ref="A4:E4"/>
    <mergeCell ref="C18:D18"/>
    <mergeCell ref="A6:E6"/>
    <mergeCell ref="A15:C15"/>
    <mergeCell ref="C16:D16"/>
    <mergeCell ref="C17:D17"/>
    <mergeCell ref="C19:D19"/>
    <mergeCell ref="C20:D20"/>
    <mergeCell ref="C22:D22"/>
    <mergeCell ref="C23:D23"/>
    <mergeCell ref="A27:B27"/>
    <mergeCell ref="C27:D27"/>
    <mergeCell ref="C21:D21"/>
    <mergeCell ref="B34:E34"/>
    <mergeCell ref="C24:D24"/>
    <mergeCell ref="C25:D25"/>
    <mergeCell ref="C26:D26"/>
    <mergeCell ref="A29:B29"/>
    <mergeCell ref="C29:D29"/>
  </mergeCells>
  <pageMargins left="1.82" right="0.33" top="0.5" bottom="0.54" header="0.24" footer="0.196850393700787"/>
  <pageSetup paperSize="9" orientation="landscape" horizontalDpi="4294967295" verticalDpi="429496729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5"/>
  <sheetViews>
    <sheetView topLeftCell="A13" workbookViewId="0">
      <selection activeCell="I23" sqref="I23"/>
    </sheetView>
  </sheetViews>
  <sheetFormatPr defaultColWidth="8.85546875" defaultRowHeight="12.75"/>
  <cols>
    <col min="1" max="1" width="4.85546875" customWidth="1"/>
    <col min="2" max="2" width="52.140625" customWidth="1"/>
    <col min="3" max="3" width="26.140625" customWidth="1"/>
    <col min="4" max="4" width="10.140625" style="6" bestFit="1" customWidth="1"/>
    <col min="5" max="5" width="10" style="6" customWidth="1"/>
    <col min="6" max="6" width="15.28515625" style="6" customWidth="1"/>
    <col min="7" max="7" width="17.85546875" style="5" customWidth="1"/>
    <col min="8" max="8" width="10.140625" customWidth="1"/>
    <col min="9" max="9" width="70.140625" customWidth="1"/>
  </cols>
  <sheetData>
    <row r="1" spans="1:7" ht="24" customHeight="1">
      <c r="B1" s="64" t="s">
        <v>43</v>
      </c>
    </row>
    <row r="3" spans="1:7" ht="20.25">
      <c r="A3" s="499" t="s">
        <v>1126</v>
      </c>
      <c r="B3" s="499"/>
      <c r="C3" s="499"/>
      <c r="D3" s="499"/>
      <c r="E3" s="499"/>
      <c r="F3" s="499"/>
      <c r="G3" s="499"/>
    </row>
    <row r="4" spans="1:7" ht="20.25">
      <c r="A4" s="156"/>
      <c r="B4" s="156"/>
      <c r="C4" s="156"/>
      <c r="D4" s="156"/>
      <c r="E4" s="156"/>
      <c r="F4" s="156"/>
      <c r="G4" s="156"/>
    </row>
    <row r="5" spans="1:7" ht="33" customHeight="1">
      <c r="A5" s="138" t="s">
        <v>0</v>
      </c>
      <c r="B5" s="138" t="s">
        <v>10</v>
      </c>
      <c r="C5" s="138" t="s">
        <v>1127</v>
      </c>
      <c r="D5" s="138" t="s">
        <v>1</v>
      </c>
      <c r="E5" s="138" t="s">
        <v>17</v>
      </c>
      <c r="F5" s="139" t="s">
        <v>34</v>
      </c>
      <c r="G5" s="139" t="s">
        <v>35</v>
      </c>
    </row>
    <row r="6" spans="1:7" ht="16.5">
      <c r="A6" s="500" t="s">
        <v>1128</v>
      </c>
      <c r="B6" s="501"/>
      <c r="C6" s="243"/>
      <c r="D6" s="243"/>
      <c r="E6" s="244"/>
      <c r="F6" s="245"/>
      <c r="G6" s="245"/>
    </row>
    <row r="7" spans="1:7" ht="16.5">
      <c r="A7" s="246">
        <v>1</v>
      </c>
      <c r="B7" s="247" t="s">
        <v>1129</v>
      </c>
      <c r="C7" s="247" t="s">
        <v>1192</v>
      </c>
      <c r="D7" s="247" t="s">
        <v>245</v>
      </c>
      <c r="E7" s="246">
        <v>20</v>
      </c>
      <c r="F7" s="248">
        <v>54000</v>
      </c>
      <c r="G7" s="248">
        <v>1080000</v>
      </c>
    </row>
    <row r="8" spans="1:7" ht="16.5">
      <c r="A8" s="246">
        <v>2</v>
      </c>
      <c r="B8" s="247" t="s">
        <v>1130</v>
      </c>
      <c r="C8" s="247" t="s">
        <v>1192</v>
      </c>
      <c r="D8" s="247" t="s">
        <v>245</v>
      </c>
      <c r="E8" s="246">
        <v>20</v>
      </c>
      <c r="F8" s="248">
        <v>30000</v>
      </c>
      <c r="G8" s="248">
        <v>600000</v>
      </c>
    </row>
    <row r="9" spans="1:7" ht="16.5">
      <c r="A9" s="246">
        <v>3</v>
      </c>
      <c r="B9" s="247" t="s">
        <v>1131</v>
      </c>
      <c r="C9" s="247" t="s">
        <v>1193</v>
      </c>
      <c r="D9" s="247" t="s">
        <v>245</v>
      </c>
      <c r="E9" s="246">
        <v>20</v>
      </c>
      <c r="F9" s="248">
        <v>64800</v>
      </c>
      <c r="G9" s="248">
        <v>1296000</v>
      </c>
    </row>
    <row r="10" spans="1:7" ht="16.5">
      <c r="A10" s="246">
        <v>4</v>
      </c>
      <c r="B10" s="247" t="s">
        <v>1132</v>
      </c>
      <c r="C10" s="247" t="s">
        <v>1193</v>
      </c>
      <c r="D10" s="247" t="s">
        <v>245</v>
      </c>
      <c r="E10" s="246">
        <v>20</v>
      </c>
      <c r="F10" s="248">
        <v>86400</v>
      </c>
      <c r="G10" s="248">
        <v>1728000</v>
      </c>
    </row>
    <row r="11" spans="1:7" ht="16.5">
      <c r="A11" s="249" t="s">
        <v>1133</v>
      </c>
      <c r="B11" s="250"/>
      <c r="C11" s="247"/>
      <c r="D11" s="247"/>
      <c r="E11" s="246"/>
      <c r="F11" s="248"/>
      <c r="G11" s="248"/>
    </row>
    <row r="12" spans="1:7" ht="16.5">
      <c r="A12" s="246">
        <v>1</v>
      </c>
      <c r="B12" s="247" t="s">
        <v>1134</v>
      </c>
      <c r="C12" s="247" t="s">
        <v>1194</v>
      </c>
      <c r="D12" s="247" t="s">
        <v>245</v>
      </c>
      <c r="E12" s="246">
        <v>20</v>
      </c>
      <c r="F12" s="248">
        <v>66000</v>
      </c>
      <c r="G12" s="248">
        <v>1320000</v>
      </c>
    </row>
    <row r="13" spans="1:7" ht="16.5">
      <c r="A13" s="246">
        <v>2</v>
      </c>
      <c r="B13" s="251" t="s">
        <v>1135</v>
      </c>
      <c r="C13" s="247" t="s">
        <v>1192</v>
      </c>
      <c r="D13" s="247" t="s">
        <v>245</v>
      </c>
      <c r="E13" s="246">
        <v>20</v>
      </c>
      <c r="F13" s="248">
        <v>30000</v>
      </c>
      <c r="G13" s="248">
        <v>600000</v>
      </c>
    </row>
    <row r="14" spans="1:7" ht="16.5">
      <c r="A14" s="246">
        <v>3</v>
      </c>
      <c r="B14" s="247" t="s">
        <v>1136</v>
      </c>
      <c r="C14" s="247" t="s">
        <v>1194</v>
      </c>
      <c r="D14" s="247" t="s">
        <v>245</v>
      </c>
      <c r="E14" s="246">
        <v>20</v>
      </c>
      <c r="F14" s="248">
        <v>129600</v>
      </c>
      <c r="G14" s="248">
        <v>2592000</v>
      </c>
    </row>
    <row r="15" spans="1:7" ht="16.5">
      <c r="A15" s="246">
        <v>4</v>
      </c>
      <c r="B15" s="247" t="s">
        <v>1134</v>
      </c>
      <c r="C15" s="247" t="s">
        <v>1195</v>
      </c>
      <c r="D15" s="247" t="s">
        <v>245</v>
      </c>
      <c r="E15" s="246">
        <v>20</v>
      </c>
      <c r="F15" s="248">
        <v>17520</v>
      </c>
      <c r="G15" s="248">
        <v>350400</v>
      </c>
    </row>
    <row r="16" spans="1:7" ht="16.5">
      <c r="A16" s="246">
        <v>5</v>
      </c>
      <c r="B16" s="247" t="s">
        <v>1137</v>
      </c>
      <c r="C16" s="247" t="s">
        <v>1192</v>
      </c>
      <c r="D16" s="247" t="s">
        <v>245</v>
      </c>
      <c r="E16" s="246">
        <v>20</v>
      </c>
      <c r="F16" s="248">
        <v>18000</v>
      </c>
      <c r="G16" s="248">
        <v>360000</v>
      </c>
    </row>
    <row r="17" spans="1:7" ht="16.5">
      <c r="A17" s="249" t="s">
        <v>1138</v>
      </c>
      <c r="B17" s="250"/>
      <c r="C17" s="247"/>
      <c r="D17" s="247"/>
      <c r="E17" s="246"/>
      <c r="F17" s="248"/>
      <c r="G17" s="248"/>
    </row>
    <row r="18" spans="1:7" ht="16.5">
      <c r="A18" s="246">
        <v>1</v>
      </c>
      <c r="B18" s="247" t="s">
        <v>1139</v>
      </c>
      <c r="C18" s="247" t="s">
        <v>1196</v>
      </c>
      <c r="D18" s="247" t="s">
        <v>245</v>
      </c>
      <c r="E18" s="246">
        <v>20</v>
      </c>
      <c r="F18" s="248">
        <v>34800</v>
      </c>
      <c r="G18" s="248">
        <v>696000</v>
      </c>
    </row>
    <row r="19" spans="1:7" ht="16.5">
      <c r="A19" s="246">
        <v>2</v>
      </c>
      <c r="B19" s="251" t="s">
        <v>1140</v>
      </c>
      <c r="C19" s="247" t="s">
        <v>1192</v>
      </c>
      <c r="D19" s="247" t="s">
        <v>245</v>
      </c>
      <c r="E19" s="246">
        <v>20</v>
      </c>
      <c r="F19" s="248">
        <v>30000</v>
      </c>
      <c r="G19" s="248">
        <v>600000</v>
      </c>
    </row>
    <row r="20" spans="1:7" ht="16.5">
      <c r="A20" s="246">
        <v>3</v>
      </c>
      <c r="B20" s="247" t="s">
        <v>1141</v>
      </c>
      <c r="C20" s="247" t="s">
        <v>1197</v>
      </c>
      <c r="D20" s="247" t="s">
        <v>245</v>
      </c>
      <c r="E20" s="246">
        <v>20</v>
      </c>
      <c r="F20" s="248">
        <v>26400</v>
      </c>
      <c r="G20" s="248">
        <v>528000</v>
      </c>
    </row>
    <row r="21" spans="1:7" ht="33">
      <c r="A21" s="246">
        <v>4</v>
      </c>
      <c r="B21" s="251" t="s">
        <v>1142</v>
      </c>
      <c r="C21" s="247" t="s">
        <v>1198</v>
      </c>
      <c r="D21" s="247" t="s">
        <v>245</v>
      </c>
      <c r="E21" s="246">
        <v>20</v>
      </c>
      <c r="F21" s="248">
        <v>26400</v>
      </c>
      <c r="G21" s="248">
        <v>528000</v>
      </c>
    </row>
    <row r="22" spans="1:7" ht="16.5">
      <c r="A22" s="246">
        <v>5</v>
      </c>
      <c r="B22" s="251" t="s">
        <v>1143</v>
      </c>
      <c r="C22" s="247"/>
      <c r="D22" s="247" t="s">
        <v>245</v>
      </c>
      <c r="E22" s="246">
        <v>20</v>
      </c>
      <c r="F22" s="248">
        <v>36000</v>
      </c>
      <c r="G22" s="248">
        <v>720000</v>
      </c>
    </row>
    <row r="23" spans="1:7" ht="16.5">
      <c r="A23" s="249" t="s">
        <v>1144</v>
      </c>
      <c r="B23" s="250"/>
      <c r="C23" s="247"/>
      <c r="D23" s="247"/>
      <c r="E23" s="246"/>
      <c r="F23" s="248"/>
      <c r="G23" s="248"/>
    </row>
    <row r="24" spans="1:7" ht="16.5">
      <c r="A24" s="246">
        <v>1</v>
      </c>
      <c r="B24" s="251" t="s">
        <v>1145</v>
      </c>
      <c r="C24" s="247" t="s">
        <v>1192</v>
      </c>
      <c r="D24" s="247" t="s">
        <v>245</v>
      </c>
      <c r="E24" s="246">
        <v>20</v>
      </c>
      <c r="F24" s="248">
        <v>60000</v>
      </c>
      <c r="G24" s="248">
        <v>1200000</v>
      </c>
    </row>
    <row r="25" spans="1:7" ht="16.5">
      <c r="A25" s="246">
        <v>2</v>
      </c>
      <c r="B25" s="251" t="s">
        <v>1146</v>
      </c>
      <c r="C25" s="247"/>
      <c r="D25" s="247" t="s">
        <v>245</v>
      </c>
      <c r="E25" s="246">
        <v>20</v>
      </c>
      <c r="F25" s="248">
        <v>30000</v>
      </c>
      <c r="G25" s="248">
        <v>600000</v>
      </c>
    </row>
    <row r="26" spans="1:7" ht="16.5">
      <c r="A26" s="505" t="s">
        <v>1147</v>
      </c>
      <c r="B26" s="506"/>
      <c r="C26" s="247"/>
      <c r="D26" s="246"/>
      <c r="E26" s="246"/>
      <c r="F26" s="248"/>
      <c r="G26" s="248"/>
    </row>
    <row r="27" spans="1:7" ht="16.5">
      <c r="A27" s="252">
        <v>1</v>
      </c>
      <c r="B27" s="251" t="s">
        <v>1148</v>
      </c>
      <c r="C27" s="247"/>
      <c r="D27" s="246" t="s">
        <v>245</v>
      </c>
      <c r="E27" s="246">
        <v>20</v>
      </c>
      <c r="F27" s="248">
        <v>30000</v>
      </c>
      <c r="G27" s="248">
        <v>600000</v>
      </c>
    </row>
    <row r="28" spans="1:7" ht="16.5">
      <c r="A28" s="507" t="s">
        <v>1149</v>
      </c>
      <c r="B28" s="508"/>
      <c r="C28" s="247"/>
      <c r="D28" s="246"/>
      <c r="E28" s="246"/>
      <c r="F28" s="248"/>
      <c r="G28" s="248"/>
    </row>
    <row r="29" spans="1:7" ht="16.5">
      <c r="A29" s="253">
        <v>1</v>
      </c>
      <c r="B29" s="254" t="s">
        <v>1150</v>
      </c>
      <c r="C29" s="254"/>
      <c r="D29" s="253" t="s">
        <v>245</v>
      </c>
      <c r="E29" s="253">
        <v>5</v>
      </c>
      <c r="F29" s="248">
        <v>45600</v>
      </c>
      <c r="G29" s="248">
        <v>228000</v>
      </c>
    </row>
    <row r="30" spans="1:7" ht="16.5">
      <c r="A30" s="253">
        <v>2</v>
      </c>
      <c r="B30" s="255" t="s">
        <v>1151</v>
      </c>
      <c r="C30" s="254"/>
      <c r="D30" s="253" t="s">
        <v>245</v>
      </c>
      <c r="E30" s="253">
        <v>39</v>
      </c>
      <c r="F30" s="248">
        <v>180000</v>
      </c>
      <c r="G30" s="248">
        <v>7020000</v>
      </c>
    </row>
    <row r="31" spans="1:7" ht="33">
      <c r="A31" s="256">
        <v>3</v>
      </c>
      <c r="B31" s="257" t="s">
        <v>1152</v>
      </c>
      <c r="C31" s="258"/>
      <c r="D31" s="256" t="s">
        <v>245</v>
      </c>
      <c r="E31" s="256">
        <v>39</v>
      </c>
      <c r="F31" s="259">
        <v>19200</v>
      </c>
      <c r="G31" s="259">
        <v>748800</v>
      </c>
    </row>
    <row r="32" spans="1:7" ht="16.5">
      <c r="A32" s="502" t="s">
        <v>1153</v>
      </c>
      <c r="B32" s="503"/>
      <c r="C32" s="504"/>
      <c r="D32" s="140"/>
      <c r="E32" s="141">
        <v>423</v>
      </c>
      <c r="F32" s="141"/>
      <c r="G32" s="142">
        <v>23395200</v>
      </c>
    </row>
    <row r="33" spans="2:7" ht="15">
      <c r="D33" s="137"/>
      <c r="E33" s="137"/>
      <c r="F33" s="137"/>
      <c r="G33" s="137"/>
    </row>
    <row r="34" spans="2:7" ht="17.25">
      <c r="B34" s="498" t="s">
        <v>1154</v>
      </c>
      <c r="C34" s="498"/>
      <c r="D34" s="498"/>
    </row>
    <row r="35" spans="2:7" ht="17.25">
      <c r="B35" s="498" t="s">
        <v>1174</v>
      </c>
      <c r="C35" s="498"/>
      <c r="D35" s="498"/>
    </row>
  </sheetData>
  <mergeCells count="7">
    <mergeCell ref="B35:D35"/>
    <mergeCell ref="B34:D34"/>
    <mergeCell ref="A3:G3"/>
    <mergeCell ref="A6:B6"/>
    <mergeCell ref="A32:C32"/>
    <mergeCell ref="A26:B26"/>
    <mergeCell ref="A28:B28"/>
  </mergeCells>
  <pageMargins left="0.57999999999999996" right="0.23622047244094499" top="0.55000000000000004" bottom="0.56000000000000005" header="0.31496062992126" footer="0.196850393700787"/>
  <pageSetup paperSize="9" orientation="landscape" horizontalDpi="4294967295" verticalDpi="429496729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74"/>
  <sheetViews>
    <sheetView topLeftCell="E1" zoomScale="77" zoomScaleNormal="77" zoomScalePageLayoutView="55" workbookViewId="0">
      <selection activeCell="N9" sqref="N9"/>
    </sheetView>
  </sheetViews>
  <sheetFormatPr defaultColWidth="9.140625" defaultRowHeight="16.5"/>
  <cols>
    <col min="1" max="1" width="5.28515625" style="56" customWidth="1"/>
    <col min="2" max="2" width="4.42578125" style="1" customWidth="1"/>
    <col min="3" max="3" width="26.42578125" style="2" customWidth="1"/>
    <col min="4" max="4" width="7.42578125" style="2" customWidth="1"/>
    <col min="5" max="5" width="22.42578125" style="2" customWidth="1"/>
    <col min="6" max="6" width="9.140625" style="2" customWidth="1"/>
    <col min="7" max="7" width="15.5703125" style="2" customWidth="1"/>
    <col min="8" max="8" width="16.28515625" style="56" customWidth="1"/>
    <col min="9" max="9" width="14.140625" style="52" customWidth="1"/>
    <col min="10" max="10" width="25.140625" style="1" customWidth="1"/>
    <col min="11" max="11" width="18.140625" style="1" customWidth="1"/>
    <col min="12" max="12" width="20.28515625" style="1" customWidth="1"/>
    <col min="13" max="13" width="19.42578125" style="1" customWidth="1"/>
    <col min="14" max="14" width="22" style="1" customWidth="1"/>
    <col min="15" max="16384" width="9.140625" style="1"/>
  </cols>
  <sheetData>
    <row r="1" spans="1:14" ht="18.75">
      <c r="B1" s="509" t="s">
        <v>44</v>
      </c>
      <c r="C1" s="509"/>
      <c r="D1" s="14"/>
      <c r="E1" s="14"/>
      <c r="F1" s="14"/>
      <c r="G1" s="14"/>
      <c r="H1" s="14"/>
      <c r="I1" s="14"/>
      <c r="J1" s="14"/>
      <c r="K1" s="14"/>
    </row>
    <row r="2" spans="1:14" ht="18.75">
      <c r="B2" s="509" t="s">
        <v>125</v>
      </c>
      <c r="C2" s="509"/>
      <c r="D2" s="509"/>
      <c r="E2" s="509"/>
      <c r="F2" s="509"/>
      <c r="G2" s="509"/>
      <c r="H2" s="509"/>
      <c r="I2" s="509"/>
      <c r="J2" s="509"/>
      <c r="K2" s="54"/>
    </row>
    <row r="3" spans="1:14" ht="19.5" customHeight="1">
      <c r="B3" s="510" t="s">
        <v>111</v>
      </c>
      <c r="C3" s="510"/>
      <c r="D3" s="510"/>
      <c r="E3" s="510"/>
      <c r="F3" s="510"/>
      <c r="G3" s="510"/>
      <c r="H3" s="510"/>
      <c r="I3" s="510"/>
      <c r="J3" s="510"/>
      <c r="K3" s="55"/>
    </row>
    <row r="4" spans="1:14" ht="18.75">
      <c r="B4" s="510" t="s">
        <v>1181</v>
      </c>
      <c r="C4" s="510"/>
      <c r="D4" s="510"/>
      <c r="E4" s="510"/>
      <c r="F4" s="510"/>
      <c r="G4" s="510"/>
      <c r="H4" s="510"/>
      <c r="I4" s="510"/>
      <c r="J4" s="510"/>
      <c r="K4" s="55"/>
    </row>
    <row r="5" spans="1:14" ht="18.75">
      <c r="B5" s="212"/>
      <c r="C5" s="212"/>
      <c r="D5" s="212"/>
      <c r="E5" s="212"/>
      <c r="F5" s="212"/>
      <c r="G5" s="212"/>
      <c r="H5" s="212"/>
      <c r="I5" s="212"/>
      <c r="J5" s="212"/>
      <c r="K5" s="55"/>
    </row>
    <row r="6" spans="1:14" ht="66">
      <c r="A6" s="7" t="s">
        <v>0</v>
      </c>
      <c r="B6" s="7" t="s">
        <v>6</v>
      </c>
      <c r="C6" s="16" t="s">
        <v>109</v>
      </c>
      <c r="D6" s="7" t="s">
        <v>50</v>
      </c>
      <c r="E6" s="16" t="s">
        <v>49</v>
      </c>
      <c r="F6" s="7" t="s">
        <v>46</v>
      </c>
      <c r="G6" s="7" t="s">
        <v>1182</v>
      </c>
      <c r="H6" s="7" t="s">
        <v>60</v>
      </c>
      <c r="I6" s="7" t="s">
        <v>47</v>
      </c>
      <c r="J6" s="7" t="s">
        <v>35</v>
      </c>
      <c r="K6" s="14" t="s">
        <v>1207</v>
      </c>
      <c r="L6" s="14" t="s">
        <v>1208</v>
      </c>
      <c r="M6" s="14" t="s">
        <v>1209</v>
      </c>
      <c r="N6" s="14" t="s">
        <v>35</v>
      </c>
    </row>
    <row r="7" spans="1:14">
      <c r="A7" s="65" t="s">
        <v>51</v>
      </c>
      <c r="B7" s="65" t="s">
        <v>52</v>
      </c>
      <c r="C7" s="66" t="s">
        <v>53</v>
      </c>
      <c r="D7" s="65" t="s">
        <v>54</v>
      </c>
      <c r="E7" s="66" t="s">
        <v>55</v>
      </c>
      <c r="F7" s="65" t="s">
        <v>56</v>
      </c>
      <c r="G7" s="65"/>
      <c r="H7" s="65" t="s">
        <v>57</v>
      </c>
      <c r="I7" s="65" t="s">
        <v>58</v>
      </c>
      <c r="J7" s="65" t="s">
        <v>77</v>
      </c>
    </row>
    <row r="8" spans="1:14" s="270" customFormat="1" ht="33">
      <c r="A8" s="185" t="s">
        <v>192</v>
      </c>
      <c r="B8" s="186"/>
      <c r="C8" s="187" t="s">
        <v>129</v>
      </c>
      <c r="D8" s="188" t="s">
        <v>1183</v>
      </c>
      <c r="E8" s="189"/>
      <c r="F8" s="188"/>
      <c r="G8" s="188"/>
      <c r="H8" s="188"/>
      <c r="I8" s="188"/>
      <c r="J8" s="188"/>
    </row>
    <row r="9" spans="1:14">
      <c r="A9" s="160">
        <v>1</v>
      </c>
      <c r="B9" s="161"/>
      <c r="C9" s="108" t="s">
        <v>130</v>
      </c>
      <c r="D9" s="109">
        <v>30</v>
      </c>
      <c r="E9" s="110" t="s">
        <v>131</v>
      </c>
      <c r="F9" s="162">
        <v>3.78</v>
      </c>
      <c r="G9" s="260">
        <f>(F9*1590000*12+ F9*1590000*12*7%)*30%</f>
        <v>23151290.399999999</v>
      </c>
      <c r="H9" s="261">
        <f>(F9*1590000*12+F9*1590000*12*7%)+G9</f>
        <v>100322258.40000001</v>
      </c>
      <c r="I9" s="262">
        <f>(H9/450*32)/52*1.2</f>
        <v>164631.39839999998</v>
      </c>
      <c r="J9" s="263">
        <f>I9*D9</f>
        <v>4938941.9519999996</v>
      </c>
      <c r="K9" s="190">
        <f>F9*1490000*12</f>
        <v>67586400</v>
      </c>
      <c r="L9" s="454">
        <f>(K9/450)*(32/52)</f>
        <v>92425.846153846156</v>
      </c>
      <c r="M9" s="454">
        <f>L9*0.3*D9</f>
        <v>831832.61538461538</v>
      </c>
      <c r="N9" s="454">
        <f>M9+L9*1.2*D9</f>
        <v>4159163.076923077</v>
      </c>
    </row>
    <row r="10" spans="1:14">
      <c r="A10" s="160">
        <v>2</v>
      </c>
      <c r="B10" s="191"/>
      <c r="C10" s="108" t="s">
        <v>132</v>
      </c>
      <c r="D10" s="109">
        <v>60</v>
      </c>
      <c r="E10" s="110" t="s">
        <v>133</v>
      </c>
      <c r="F10" s="162">
        <v>5.141</v>
      </c>
      <c r="G10" s="260">
        <f t="shared" ref="G10:G72" si="0">(F10*1590000*12+ F10*1590000*12*7%)*30%</f>
        <v>31486979.879999995</v>
      </c>
      <c r="H10" s="261">
        <f>(F10*1590000*12+F10*1590000*12*7%)+G10</f>
        <v>136443579.47999999</v>
      </c>
      <c r="I10" s="262">
        <f>(H10/450*32)/52*1.2</f>
        <v>223907.41248</v>
      </c>
      <c r="J10" s="264">
        <f>I10*D10</f>
        <v>13434444.7488</v>
      </c>
      <c r="K10" s="190">
        <f t="shared" ref="K10:K72" si="1">F10*1490000*12</f>
        <v>91921080</v>
      </c>
      <c r="L10" s="454">
        <f t="shared" ref="L10:L72" si="2">(K10/450)*(32/52)</f>
        <v>125704.04102564104</v>
      </c>
      <c r="M10" s="454">
        <f t="shared" ref="M10:M72" si="3">L10*0.3*D10</f>
        <v>2262672.7384615387</v>
      </c>
      <c r="N10" s="454">
        <f t="shared" ref="N10:N72" si="4">M10+L10*1.2*D10</f>
        <v>11313363.692307694</v>
      </c>
    </row>
    <row r="11" spans="1:14" ht="49.5">
      <c r="A11" s="160">
        <v>3</v>
      </c>
      <c r="B11" s="191"/>
      <c r="C11" s="108" t="s">
        <v>134</v>
      </c>
      <c r="D11" s="109">
        <v>75</v>
      </c>
      <c r="E11" s="167" t="s">
        <v>1199</v>
      </c>
      <c r="F11" s="162"/>
      <c r="G11" s="260">
        <f t="shared" si="0"/>
        <v>0</v>
      </c>
      <c r="H11" s="261">
        <f t="shared" ref="H11:H72" si="5">(F11*1590000*12+F11*1590000*12*7%)+G11</f>
        <v>0</v>
      </c>
      <c r="I11" s="262">
        <v>350000</v>
      </c>
      <c r="J11" s="264">
        <f>I11*16</f>
        <v>5600000</v>
      </c>
      <c r="K11" s="190">
        <f t="shared" si="1"/>
        <v>0</v>
      </c>
      <c r="L11" s="454">
        <f t="shared" si="2"/>
        <v>0</v>
      </c>
      <c r="M11" s="454">
        <f t="shared" si="3"/>
        <v>0</v>
      </c>
      <c r="N11" s="454">
        <v>5600000</v>
      </c>
    </row>
    <row r="12" spans="1:14">
      <c r="A12" s="160">
        <v>4</v>
      </c>
      <c r="B12" s="191"/>
      <c r="C12" s="108" t="s">
        <v>135</v>
      </c>
      <c r="D12" s="109">
        <v>75</v>
      </c>
      <c r="E12" s="110" t="s">
        <v>136</v>
      </c>
      <c r="F12" s="162">
        <v>5.0110000000000001</v>
      </c>
      <c r="G12" s="260">
        <f t="shared" si="0"/>
        <v>30690771.479999997</v>
      </c>
      <c r="H12" s="261">
        <f t="shared" si="5"/>
        <v>132993343.07999998</v>
      </c>
      <c r="I12" s="262">
        <f>(H12/450*32)/52*1.2</f>
        <v>218245.48607999997</v>
      </c>
      <c r="J12" s="264">
        <f>I12*D12</f>
        <v>16368411.455999998</v>
      </c>
      <c r="K12" s="190">
        <f t="shared" si="1"/>
        <v>89596680</v>
      </c>
      <c r="L12" s="454">
        <f t="shared" si="2"/>
        <v>122525.37435897437</v>
      </c>
      <c r="M12" s="454">
        <f t="shared" si="3"/>
        <v>2756820.9230769235</v>
      </c>
      <c r="N12" s="454">
        <f t="shared" si="4"/>
        <v>13784104.615384618</v>
      </c>
    </row>
    <row r="13" spans="1:14">
      <c r="A13" s="160">
        <v>5</v>
      </c>
      <c r="B13" s="191"/>
      <c r="C13" s="112" t="s">
        <v>137</v>
      </c>
      <c r="D13" s="109">
        <v>360</v>
      </c>
      <c r="E13" s="169" t="s">
        <v>138</v>
      </c>
      <c r="F13" s="170">
        <v>6.8479999999999999</v>
      </c>
      <c r="G13" s="260">
        <f t="shared" si="0"/>
        <v>41941808.640000001</v>
      </c>
      <c r="H13" s="261">
        <f t="shared" si="5"/>
        <v>181747837.44</v>
      </c>
      <c r="I13" s="262">
        <f>(H13/450*32)/52*1.2</f>
        <v>298252.86143999995</v>
      </c>
      <c r="J13" s="264">
        <f>I13*D13</f>
        <v>107371030.11839998</v>
      </c>
      <c r="K13" s="190">
        <f t="shared" si="1"/>
        <v>122442240</v>
      </c>
      <c r="L13" s="454">
        <f t="shared" si="2"/>
        <v>167442.37948717948</v>
      </c>
      <c r="M13" s="454">
        <f t="shared" si="3"/>
        <v>18083776.984615382</v>
      </c>
      <c r="N13" s="454">
        <f t="shared" si="4"/>
        <v>90418884.923076913</v>
      </c>
    </row>
    <row r="14" spans="1:14" s="270" customFormat="1" ht="33">
      <c r="A14" s="192" t="s">
        <v>193</v>
      </c>
      <c r="B14" s="193"/>
      <c r="C14" s="194" t="s">
        <v>139</v>
      </c>
      <c r="D14" s="195">
        <f>SUM(D15:D41)</f>
        <v>240</v>
      </c>
      <c r="E14" s="196"/>
      <c r="F14" s="197"/>
      <c r="G14" s="197"/>
      <c r="H14" s="197"/>
      <c r="I14" s="265"/>
      <c r="J14" s="266"/>
      <c r="K14" s="190">
        <f t="shared" si="1"/>
        <v>0</v>
      </c>
      <c r="L14" s="454">
        <f t="shared" si="2"/>
        <v>0</v>
      </c>
      <c r="M14" s="454">
        <f t="shared" si="3"/>
        <v>0</v>
      </c>
      <c r="N14" s="454">
        <f t="shared" si="4"/>
        <v>0</v>
      </c>
    </row>
    <row r="15" spans="1:14">
      <c r="A15" s="160">
        <v>1</v>
      </c>
      <c r="B15" s="191"/>
      <c r="C15" s="198" t="s">
        <v>1184</v>
      </c>
      <c r="D15" s="109">
        <f>30*3</f>
        <v>90</v>
      </c>
      <c r="E15" s="110" t="s">
        <v>131</v>
      </c>
      <c r="F15" s="162">
        <v>3.78</v>
      </c>
      <c r="G15" s="260">
        <f t="shared" si="0"/>
        <v>23151290.399999999</v>
      </c>
      <c r="H15" s="261">
        <f t="shared" si="5"/>
        <v>100322258.40000001</v>
      </c>
      <c r="I15" s="267">
        <f>(H15/450*32)/52*1.2</f>
        <v>164631.39839999998</v>
      </c>
      <c r="J15" s="264">
        <f>I15*D15</f>
        <v>14816825.855999999</v>
      </c>
      <c r="K15" s="190">
        <f t="shared" si="1"/>
        <v>67586400</v>
      </c>
      <c r="L15" s="454">
        <f t="shared" si="2"/>
        <v>92425.846153846156</v>
      </c>
      <c r="M15" s="454">
        <f t="shared" si="3"/>
        <v>2495497.846153846</v>
      </c>
      <c r="N15" s="454">
        <f t="shared" si="4"/>
        <v>12477489.23076923</v>
      </c>
    </row>
    <row r="16" spans="1:14" ht="33">
      <c r="A16" s="160"/>
      <c r="B16" s="191"/>
      <c r="C16" s="171" t="s">
        <v>201</v>
      </c>
      <c r="D16" s="109"/>
      <c r="E16" s="113"/>
      <c r="F16" s="162"/>
      <c r="G16" s="260">
        <f t="shared" si="0"/>
        <v>0</v>
      </c>
      <c r="H16" s="261">
        <f t="shared" si="5"/>
        <v>0</v>
      </c>
      <c r="I16" s="267">
        <f t="shared" ref="I16:I72" si="6">(H16/450*32)/52*1.2</f>
        <v>0</v>
      </c>
      <c r="J16" s="264"/>
      <c r="K16" s="190">
        <f t="shared" si="1"/>
        <v>0</v>
      </c>
      <c r="L16" s="454">
        <f t="shared" si="2"/>
        <v>0</v>
      </c>
      <c r="M16" s="454">
        <f t="shared" si="3"/>
        <v>0</v>
      </c>
      <c r="N16" s="454">
        <f t="shared" si="4"/>
        <v>0</v>
      </c>
    </row>
    <row r="17" spans="1:14" ht="33">
      <c r="A17" s="160"/>
      <c r="B17" s="191"/>
      <c r="C17" s="171" t="s">
        <v>1185</v>
      </c>
      <c r="D17" s="199"/>
      <c r="E17" s="113"/>
      <c r="F17" s="162"/>
      <c r="G17" s="260">
        <f t="shared" si="0"/>
        <v>0</v>
      </c>
      <c r="H17" s="261">
        <f t="shared" si="5"/>
        <v>0</v>
      </c>
      <c r="I17" s="267">
        <f t="shared" si="6"/>
        <v>0</v>
      </c>
      <c r="J17" s="264"/>
      <c r="K17" s="190">
        <f t="shared" si="1"/>
        <v>0</v>
      </c>
      <c r="L17" s="454">
        <f t="shared" si="2"/>
        <v>0</v>
      </c>
      <c r="M17" s="454">
        <f t="shared" si="3"/>
        <v>0</v>
      </c>
      <c r="N17" s="454">
        <f t="shared" si="4"/>
        <v>0</v>
      </c>
    </row>
    <row r="18" spans="1:14" ht="33">
      <c r="A18" s="160">
        <v>2</v>
      </c>
      <c r="B18" s="191"/>
      <c r="C18" s="116" t="s">
        <v>141</v>
      </c>
      <c r="D18" s="115">
        <v>14</v>
      </c>
      <c r="E18" s="113" t="s">
        <v>142</v>
      </c>
      <c r="F18" s="170">
        <v>3.58</v>
      </c>
      <c r="G18" s="260">
        <f t="shared" si="0"/>
        <v>21926354.399999999</v>
      </c>
      <c r="H18" s="261">
        <f t="shared" si="5"/>
        <v>95014202.400000006</v>
      </c>
      <c r="I18" s="267">
        <f t="shared" si="6"/>
        <v>155920.74240000002</v>
      </c>
      <c r="J18" s="264">
        <f t="shared" ref="J18:J31" si="7">I18*D18</f>
        <v>2182890.3936000001</v>
      </c>
      <c r="K18" s="190">
        <f t="shared" si="1"/>
        <v>64010400</v>
      </c>
      <c r="L18" s="454">
        <f t="shared" si="2"/>
        <v>87535.58974358975</v>
      </c>
      <c r="M18" s="454">
        <f t="shared" si="3"/>
        <v>367649.47692307696</v>
      </c>
      <c r="N18" s="454">
        <f t="shared" si="4"/>
        <v>1838247.3846153847</v>
      </c>
    </row>
    <row r="19" spans="1:14">
      <c r="A19" s="160">
        <v>3</v>
      </c>
      <c r="B19" s="191"/>
      <c r="C19" s="116" t="s">
        <v>143</v>
      </c>
      <c r="D19" s="115">
        <v>8</v>
      </c>
      <c r="E19" s="113" t="s">
        <v>144</v>
      </c>
      <c r="F19" s="170">
        <v>5.976</v>
      </c>
      <c r="G19" s="260">
        <f t="shared" si="0"/>
        <v>36601087.68</v>
      </c>
      <c r="H19" s="261">
        <f t="shared" si="5"/>
        <v>158604713.28</v>
      </c>
      <c r="I19" s="267">
        <f t="shared" si="6"/>
        <v>260274.40128000002</v>
      </c>
      <c r="J19" s="264">
        <f t="shared" si="7"/>
        <v>2082195.2102400002</v>
      </c>
      <c r="K19" s="190">
        <f t="shared" si="1"/>
        <v>106850880</v>
      </c>
      <c r="L19" s="454">
        <f t="shared" si="2"/>
        <v>146120.86153846156</v>
      </c>
      <c r="M19" s="454">
        <f t="shared" si="3"/>
        <v>350690.0676923077</v>
      </c>
      <c r="N19" s="454">
        <f t="shared" si="4"/>
        <v>1753450.3384615385</v>
      </c>
    </row>
    <row r="20" spans="1:14" ht="33">
      <c r="A20" s="160">
        <v>4</v>
      </c>
      <c r="B20" s="191"/>
      <c r="C20" s="116" t="s">
        <v>145</v>
      </c>
      <c r="D20" s="115">
        <v>8</v>
      </c>
      <c r="E20" s="113" t="s">
        <v>146</v>
      </c>
      <c r="F20" s="170">
        <v>3</v>
      </c>
      <c r="G20" s="260">
        <f t="shared" si="0"/>
        <v>18374040</v>
      </c>
      <c r="H20" s="261">
        <f t="shared" si="5"/>
        <v>79620840</v>
      </c>
      <c r="I20" s="267">
        <f t="shared" si="6"/>
        <v>130659.84000000001</v>
      </c>
      <c r="J20" s="264">
        <f t="shared" si="7"/>
        <v>1045278.7200000001</v>
      </c>
      <c r="K20" s="190">
        <f t="shared" si="1"/>
        <v>53640000</v>
      </c>
      <c r="L20" s="454">
        <f t="shared" si="2"/>
        <v>73353.846153846156</v>
      </c>
      <c r="M20" s="454">
        <f t="shared" si="3"/>
        <v>176049.23076923078</v>
      </c>
      <c r="N20" s="454">
        <f t="shared" si="4"/>
        <v>880246.15384615387</v>
      </c>
    </row>
    <row r="21" spans="1:14" ht="66">
      <c r="A21" s="160">
        <v>5</v>
      </c>
      <c r="B21" s="191"/>
      <c r="C21" s="116" t="s">
        <v>147</v>
      </c>
      <c r="D21" s="115">
        <v>10</v>
      </c>
      <c r="E21" s="113" t="s">
        <v>148</v>
      </c>
      <c r="F21" s="170">
        <v>4.5309999999999997</v>
      </c>
      <c r="G21" s="260">
        <f t="shared" si="0"/>
        <v>27750925.079999994</v>
      </c>
      <c r="H21" s="261">
        <f t="shared" si="5"/>
        <v>120254008.67999998</v>
      </c>
      <c r="I21" s="267">
        <f t="shared" si="6"/>
        <v>197339.91167999996</v>
      </c>
      <c r="J21" s="264">
        <f t="shared" si="7"/>
        <v>1973399.1167999995</v>
      </c>
      <c r="K21" s="190">
        <f t="shared" si="1"/>
        <v>81014280</v>
      </c>
      <c r="L21" s="454">
        <f t="shared" si="2"/>
        <v>110788.75897435898</v>
      </c>
      <c r="M21" s="454">
        <f t="shared" si="3"/>
        <v>332366.27692307695</v>
      </c>
      <c r="N21" s="454">
        <f t="shared" si="4"/>
        <v>1661831.3846153847</v>
      </c>
    </row>
    <row r="22" spans="1:14" ht="33">
      <c r="A22" s="160">
        <v>6</v>
      </c>
      <c r="B22" s="191"/>
      <c r="C22" s="116" t="s">
        <v>149</v>
      </c>
      <c r="D22" s="115">
        <v>10</v>
      </c>
      <c r="E22" s="113" t="s">
        <v>146</v>
      </c>
      <c r="F22" s="170">
        <v>3</v>
      </c>
      <c r="G22" s="260">
        <f t="shared" si="0"/>
        <v>18374040</v>
      </c>
      <c r="H22" s="261">
        <f t="shared" si="5"/>
        <v>79620840</v>
      </c>
      <c r="I22" s="267">
        <f t="shared" si="6"/>
        <v>130659.84000000001</v>
      </c>
      <c r="J22" s="264">
        <f t="shared" si="7"/>
        <v>1306598.4000000001</v>
      </c>
      <c r="K22" s="190">
        <f t="shared" si="1"/>
        <v>53640000</v>
      </c>
      <c r="L22" s="454">
        <f t="shared" si="2"/>
        <v>73353.846153846156</v>
      </c>
      <c r="M22" s="454">
        <f t="shared" si="3"/>
        <v>220061.53846153847</v>
      </c>
      <c r="N22" s="454">
        <f t="shared" si="4"/>
        <v>1100307.6923076923</v>
      </c>
    </row>
    <row r="23" spans="1:14">
      <c r="A23" s="160">
        <v>7</v>
      </c>
      <c r="B23" s="191"/>
      <c r="C23" s="116" t="s">
        <v>150</v>
      </c>
      <c r="D23" s="115">
        <v>4</v>
      </c>
      <c r="E23" s="113" t="s">
        <v>146</v>
      </c>
      <c r="F23" s="170">
        <v>3</v>
      </c>
      <c r="G23" s="260">
        <f t="shared" si="0"/>
        <v>18374040</v>
      </c>
      <c r="H23" s="261">
        <f t="shared" si="5"/>
        <v>79620840</v>
      </c>
      <c r="I23" s="267">
        <f t="shared" si="6"/>
        <v>130659.84000000001</v>
      </c>
      <c r="J23" s="264">
        <f t="shared" si="7"/>
        <v>522639.36000000004</v>
      </c>
      <c r="K23" s="190">
        <f t="shared" si="1"/>
        <v>53640000</v>
      </c>
      <c r="L23" s="454">
        <f t="shared" si="2"/>
        <v>73353.846153846156</v>
      </c>
      <c r="M23" s="454">
        <f t="shared" si="3"/>
        <v>88024.61538461539</v>
      </c>
      <c r="N23" s="454">
        <f t="shared" si="4"/>
        <v>440123.07692307694</v>
      </c>
    </row>
    <row r="24" spans="1:14" ht="33">
      <c r="A24" s="160">
        <v>8</v>
      </c>
      <c r="B24" s="191"/>
      <c r="C24" s="116" t="s">
        <v>151</v>
      </c>
      <c r="D24" s="115">
        <v>10</v>
      </c>
      <c r="E24" s="113" t="s">
        <v>144</v>
      </c>
      <c r="F24" s="170">
        <v>5.976</v>
      </c>
      <c r="G24" s="260">
        <f t="shared" si="0"/>
        <v>36601087.68</v>
      </c>
      <c r="H24" s="261">
        <f t="shared" si="5"/>
        <v>158604713.28</v>
      </c>
      <c r="I24" s="267">
        <f t="shared" si="6"/>
        <v>260274.40128000002</v>
      </c>
      <c r="J24" s="264">
        <f t="shared" si="7"/>
        <v>2602744.0128000001</v>
      </c>
      <c r="K24" s="190">
        <f t="shared" si="1"/>
        <v>106850880</v>
      </c>
      <c r="L24" s="454">
        <f t="shared" si="2"/>
        <v>146120.86153846156</v>
      </c>
      <c r="M24" s="454">
        <f t="shared" si="3"/>
        <v>438362.58461538464</v>
      </c>
      <c r="N24" s="454">
        <f t="shared" si="4"/>
        <v>2191812.923076923</v>
      </c>
    </row>
    <row r="25" spans="1:14">
      <c r="A25" s="160">
        <v>9</v>
      </c>
      <c r="B25" s="191"/>
      <c r="C25" s="116" t="s">
        <v>152</v>
      </c>
      <c r="D25" s="115">
        <v>6</v>
      </c>
      <c r="E25" s="113" t="s">
        <v>144</v>
      </c>
      <c r="F25" s="170">
        <v>5.976</v>
      </c>
      <c r="G25" s="260">
        <f t="shared" si="0"/>
        <v>36601087.68</v>
      </c>
      <c r="H25" s="261">
        <f t="shared" si="5"/>
        <v>158604713.28</v>
      </c>
      <c r="I25" s="267">
        <f t="shared" si="6"/>
        <v>260274.40128000002</v>
      </c>
      <c r="J25" s="264">
        <f t="shared" si="7"/>
        <v>1561646.4076800002</v>
      </c>
      <c r="K25" s="190">
        <f t="shared" si="1"/>
        <v>106850880</v>
      </c>
      <c r="L25" s="454">
        <f t="shared" si="2"/>
        <v>146120.86153846156</v>
      </c>
      <c r="M25" s="454">
        <f t="shared" si="3"/>
        <v>263017.55076923076</v>
      </c>
      <c r="N25" s="454">
        <f t="shared" si="4"/>
        <v>1315087.7538461538</v>
      </c>
    </row>
    <row r="26" spans="1:14" ht="49.5">
      <c r="A26" s="160">
        <v>10</v>
      </c>
      <c r="B26" s="191"/>
      <c r="C26" s="116" t="s">
        <v>153</v>
      </c>
      <c r="D26" s="115">
        <v>10</v>
      </c>
      <c r="E26" s="113" t="s">
        <v>144</v>
      </c>
      <c r="F26" s="170">
        <v>5.976</v>
      </c>
      <c r="G26" s="260">
        <f t="shared" si="0"/>
        <v>36601087.68</v>
      </c>
      <c r="H26" s="261">
        <f t="shared" si="5"/>
        <v>158604713.28</v>
      </c>
      <c r="I26" s="267">
        <f t="shared" si="6"/>
        <v>260274.40128000002</v>
      </c>
      <c r="J26" s="264">
        <f t="shared" si="7"/>
        <v>2602744.0128000001</v>
      </c>
      <c r="K26" s="190">
        <f t="shared" si="1"/>
        <v>106850880</v>
      </c>
      <c r="L26" s="454">
        <f t="shared" si="2"/>
        <v>146120.86153846156</v>
      </c>
      <c r="M26" s="454">
        <f t="shared" si="3"/>
        <v>438362.58461538464</v>
      </c>
      <c r="N26" s="454">
        <f t="shared" si="4"/>
        <v>2191812.923076923</v>
      </c>
    </row>
    <row r="27" spans="1:14">
      <c r="A27" s="160">
        <v>11</v>
      </c>
      <c r="B27" s="191"/>
      <c r="C27" s="116" t="s">
        <v>154</v>
      </c>
      <c r="D27" s="115">
        <v>8</v>
      </c>
      <c r="E27" s="113" t="s">
        <v>148</v>
      </c>
      <c r="F27" s="170">
        <v>4.5309999999999997</v>
      </c>
      <c r="G27" s="260">
        <f t="shared" si="0"/>
        <v>27750925.079999994</v>
      </c>
      <c r="H27" s="261">
        <f t="shared" si="5"/>
        <v>120254008.67999998</v>
      </c>
      <c r="I27" s="267">
        <f t="shared" si="6"/>
        <v>197339.91167999996</v>
      </c>
      <c r="J27" s="264">
        <f t="shared" si="7"/>
        <v>1578719.2934399997</v>
      </c>
      <c r="K27" s="190">
        <f t="shared" si="1"/>
        <v>81014280</v>
      </c>
      <c r="L27" s="454">
        <f t="shared" si="2"/>
        <v>110788.75897435898</v>
      </c>
      <c r="M27" s="454">
        <f t="shared" si="3"/>
        <v>265893.02153846156</v>
      </c>
      <c r="N27" s="454">
        <f t="shared" si="4"/>
        <v>1329465.1076923078</v>
      </c>
    </row>
    <row r="28" spans="1:14" ht="33">
      <c r="A28" s="160">
        <v>12</v>
      </c>
      <c r="B28" s="191"/>
      <c r="C28" s="116" t="s">
        <v>155</v>
      </c>
      <c r="D28" s="115">
        <v>10</v>
      </c>
      <c r="E28" s="113" t="s">
        <v>142</v>
      </c>
      <c r="F28" s="170">
        <v>3.58</v>
      </c>
      <c r="G28" s="260">
        <f t="shared" si="0"/>
        <v>21926354.399999999</v>
      </c>
      <c r="H28" s="261">
        <f t="shared" si="5"/>
        <v>95014202.400000006</v>
      </c>
      <c r="I28" s="267">
        <f t="shared" si="6"/>
        <v>155920.74240000002</v>
      </c>
      <c r="J28" s="264">
        <f t="shared" si="7"/>
        <v>1559207.4240000001</v>
      </c>
      <c r="K28" s="190">
        <f t="shared" si="1"/>
        <v>64010400</v>
      </c>
      <c r="L28" s="454">
        <f t="shared" si="2"/>
        <v>87535.58974358975</v>
      </c>
      <c r="M28" s="454">
        <f t="shared" si="3"/>
        <v>262606.76923076925</v>
      </c>
      <c r="N28" s="454">
        <f t="shared" si="4"/>
        <v>1313033.8461538462</v>
      </c>
    </row>
    <row r="29" spans="1:14" ht="33">
      <c r="A29" s="160">
        <v>13</v>
      </c>
      <c r="B29" s="191"/>
      <c r="C29" s="116" t="s">
        <v>156</v>
      </c>
      <c r="D29" s="115">
        <v>6</v>
      </c>
      <c r="E29" s="113" t="s">
        <v>142</v>
      </c>
      <c r="F29" s="170">
        <v>3.58</v>
      </c>
      <c r="G29" s="260">
        <f t="shared" si="0"/>
        <v>21926354.399999999</v>
      </c>
      <c r="H29" s="261">
        <f t="shared" si="5"/>
        <v>95014202.400000006</v>
      </c>
      <c r="I29" s="267">
        <f t="shared" si="6"/>
        <v>155920.74240000002</v>
      </c>
      <c r="J29" s="264">
        <f t="shared" si="7"/>
        <v>935524.45440000016</v>
      </c>
      <c r="K29" s="190">
        <f t="shared" si="1"/>
        <v>64010400</v>
      </c>
      <c r="L29" s="454">
        <f t="shared" si="2"/>
        <v>87535.58974358975</v>
      </c>
      <c r="M29" s="454">
        <f t="shared" si="3"/>
        <v>157564.06153846154</v>
      </c>
      <c r="N29" s="454">
        <f t="shared" si="4"/>
        <v>787820.30769230775</v>
      </c>
    </row>
    <row r="30" spans="1:14" ht="33">
      <c r="A30" s="160">
        <v>14</v>
      </c>
      <c r="B30" s="191"/>
      <c r="C30" s="116" t="s">
        <v>157</v>
      </c>
      <c r="D30" s="115">
        <v>6</v>
      </c>
      <c r="E30" s="113" t="s">
        <v>142</v>
      </c>
      <c r="F30" s="170">
        <v>3.58</v>
      </c>
      <c r="G30" s="260">
        <f t="shared" si="0"/>
        <v>21926354.399999999</v>
      </c>
      <c r="H30" s="261">
        <f t="shared" si="5"/>
        <v>95014202.400000006</v>
      </c>
      <c r="I30" s="267">
        <f t="shared" si="6"/>
        <v>155920.74240000002</v>
      </c>
      <c r="J30" s="264">
        <f t="shared" si="7"/>
        <v>935524.45440000016</v>
      </c>
      <c r="K30" s="190">
        <f t="shared" si="1"/>
        <v>64010400</v>
      </c>
      <c r="L30" s="454">
        <f t="shared" si="2"/>
        <v>87535.58974358975</v>
      </c>
      <c r="M30" s="454">
        <f t="shared" si="3"/>
        <v>157564.06153846154</v>
      </c>
      <c r="N30" s="454">
        <f t="shared" si="4"/>
        <v>787820.30769230775</v>
      </c>
    </row>
    <row r="31" spans="1:14" ht="49.5">
      <c r="A31" s="160">
        <v>15</v>
      </c>
      <c r="B31" s="191"/>
      <c r="C31" s="116" t="s">
        <v>158</v>
      </c>
      <c r="D31" s="115">
        <v>10</v>
      </c>
      <c r="E31" s="113" t="s">
        <v>148</v>
      </c>
      <c r="F31" s="170">
        <v>4.5309999999999997</v>
      </c>
      <c r="G31" s="260">
        <f t="shared" si="0"/>
        <v>27750925.079999994</v>
      </c>
      <c r="H31" s="261">
        <f t="shared" si="5"/>
        <v>120254008.67999998</v>
      </c>
      <c r="I31" s="267">
        <f t="shared" si="6"/>
        <v>197339.91167999996</v>
      </c>
      <c r="J31" s="264">
        <f t="shared" si="7"/>
        <v>1973399.1167999995</v>
      </c>
      <c r="K31" s="190">
        <f t="shared" si="1"/>
        <v>81014280</v>
      </c>
      <c r="L31" s="454">
        <f t="shared" si="2"/>
        <v>110788.75897435898</v>
      </c>
      <c r="M31" s="454">
        <f t="shared" si="3"/>
        <v>332366.27692307695</v>
      </c>
      <c r="N31" s="454">
        <f t="shared" si="4"/>
        <v>1661831.3846153847</v>
      </c>
    </row>
    <row r="32" spans="1:14" ht="33">
      <c r="A32" s="160"/>
      <c r="B32" s="191"/>
      <c r="C32" s="171" t="s">
        <v>1186</v>
      </c>
      <c r="D32" s="200"/>
      <c r="E32" s="113"/>
      <c r="F32" s="170"/>
      <c r="G32" s="260">
        <f t="shared" si="0"/>
        <v>0</v>
      </c>
      <c r="H32" s="261">
        <f t="shared" si="5"/>
        <v>0</v>
      </c>
      <c r="I32" s="267">
        <f t="shared" si="6"/>
        <v>0</v>
      </c>
      <c r="J32" s="264"/>
      <c r="K32" s="190">
        <f t="shared" si="1"/>
        <v>0</v>
      </c>
      <c r="L32" s="454">
        <f t="shared" si="2"/>
        <v>0</v>
      </c>
      <c r="M32" s="454">
        <f t="shared" si="3"/>
        <v>0</v>
      </c>
      <c r="N32" s="454">
        <f t="shared" si="4"/>
        <v>0</v>
      </c>
    </row>
    <row r="33" spans="1:14">
      <c r="A33" s="160">
        <v>16</v>
      </c>
      <c r="B33" s="191"/>
      <c r="C33" s="116" t="s">
        <v>159</v>
      </c>
      <c r="D33" s="115">
        <v>3</v>
      </c>
      <c r="E33" s="113" t="s">
        <v>144</v>
      </c>
      <c r="F33" s="170">
        <v>5.976</v>
      </c>
      <c r="G33" s="260">
        <f t="shared" si="0"/>
        <v>36601087.68</v>
      </c>
      <c r="H33" s="261">
        <f t="shared" si="5"/>
        <v>158604713.28</v>
      </c>
      <c r="I33" s="267">
        <f t="shared" si="6"/>
        <v>260274.40128000002</v>
      </c>
      <c r="J33" s="264">
        <f t="shared" ref="J33:J53" si="8">I33*D33</f>
        <v>780823.20384000009</v>
      </c>
      <c r="K33" s="190">
        <f t="shared" si="1"/>
        <v>106850880</v>
      </c>
      <c r="L33" s="454">
        <f t="shared" si="2"/>
        <v>146120.86153846156</v>
      </c>
      <c r="M33" s="454">
        <f t="shared" si="3"/>
        <v>131508.77538461538</v>
      </c>
      <c r="N33" s="454">
        <f t="shared" si="4"/>
        <v>657543.87692307692</v>
      </c>
    </row>
    <row r="34" spans="1:14">
      <c r="A34" s="160">
        <v>17</v>
      </c>
      <c r="B34" s="191"/>
      <c r="C34" s="116" t="s">
        <v>160</v>
      </c>
      <c r="D34" s="115">
        <v>3</v>
      </c>
      <c r="E34" s="113" t="s">
        <v>144</v>
      </c>
      <c r="F34" s="170">
        <v>5.976</v>
      </c>
      <c r="G34" s="260">
        <f t="shared" si="0"/>
        <v>36601087.68</v>
      </c>
      <c r="H34" s="261">
        <f t="shared" si="5"/>
        <v>158604713.28</v>
      </c>
      <c r="I34" s="267">
        <f t="shared" si="6"/>
        <v>260274.40128000002</v>
      </c>
      <c r="J34" s="264">
        <f t="shared" si="8"/>
        <v>780823.20384000009</v>
      </c>
      <c r="K34" s="190">
        <f t="shared" si="1"/>
        <v>106850880</v>
      </c>
      <c r="L34" s="454">
        <f t="shared" si="2"/>
        <v>146120.86153846156</v>
      </c>
      <c r="M34" s="454">
        <f t="shared" si="3"/>
        <v>131508.77538461538</v>
      </c>
      <c r="N34" s="454">
        <f t="shared" si="4"/>
        <v>657543.87692307692</v>
      </c>
    </row>
    <row r="35" spans="1:14">
      <c r="A35" s="160">
        <v>18</v>
      </c>
      <c r="B35" s="191"/>
      <c r="C35" s="116" t="s">
        <v>161</v>
      </c>
      <c r="D35" s="115">
        <v>2</v>
      </c>
      <c r="E35" s="113" t="s">
        <v>144</v>
      </c>
      <c r="F35" s="170">
        <v>5.976</v>
      </c>
      <c r="G35" s="260">
        <f t="shared" si="0"/>
        <v>36601087.68</v>
      </c>
      <c r="H35" s="261">
        <f t="shared" si="5"/>
        <v>158604713.28</v>
      </c>
      <c r="I35" s="267">
        <f t="shared" si="6"/>
        <v>260274.40128000002</v>
      </c>
      <c r="J35" s="264">
        <f t="shared" si="8"/>
        <v>520548.80256000004</v>
      </c>
      <c r="K35" s="190">
        <f t="shared" si="1"/>
        <v>106850880</v>
      </c>
      <c r="L35" s="454">
        <f t="shared" si="2"/>
        <v>146120.86153846156</v>
      </c>
      <c r="M35" s="454">
        <f t="shared" si="3"/>
        <v>87672.516923076924</v>
      </c>
      <c r="N35" s="454">
        <f t="shared" si="4"/>
        <v>438362.58461538464</v>
      </c>
    </row>
    <row r="36" spans="1:14" ht="49.5">
      <c r="A36" s="160">
        <v>19</v>
      </c>
      <c r="B36" s="191"/>
      <c r="C36" s="116" t="s">
        <v>162</v>
      </c>
      <c r="D36" s="115">
        <v>2</v>
      </c>
      <c r="E36" s="113" t="s">
        <v>144</v>
      </c>
      <c r="F36" s="170">
        <v>5.976</v>
      </c>
      <c r="G36" s="260">
        <f t="shared" si="0"/>
        <v>36601087.68</v>
      </c>
      <c r="H36" s="261">
        <f t="shared" si="5"/>
        <v>158604713.28</v>
      </c>
      <c r="I36" s="267">
        <f t="shared" si="6"/>
        <v>260274.40128000002</v>
      </c>
      <c r="J36" s="264">
        <f t="shared" si="8"/>
        <v>520548.80256000004</v>
      </c>
      <c r="K36" s="190">
        <f t="shared" si="1"/>
        <v>106850880</v>
      </c>
      <c r="L36" s="454">
        <f t="shared" si="2"/>
        <v>146120.86153846156</v>
      </c>
      <c r="M36" s="454">
        <f t="shared" si="3"/>
        <v>87672.516923076924</v>
      </c>
      <c r="N36" s="454">
        <f t="shared" si="4"/>
        <v>438362.58461538464</v>
      </c>
    </row>
    <row r="37" spans="1:14" ht="49.5">
      <c r="A37" s="160">
        <v>20</v>
      </c>
      <c r="B37" s="191"/>
      <c r="C37" s="116" t="s">
        <v>163</v>
      </c>
      <c r="D37" s="115">
        <v>5</v>
      </c>
      <c r="E37" s="113" t="s">
        <v>142</v>
      </c>
      <c r="F37" s="170">
        <v>3.58</v>
      </c>
      <c r="G37" s="260">
        <f t="shared" si="0"/>
        <v>21926354.399999999</v>
      </c>
      <c r="H37" s="261">
        <f t="shared" si="5"/>
        <v>95014202.400000006</v>
      </c>
      <c r="I37" s="267">
        <f t="shared" si="6"/>
        <v>155920.74240000002</v>
      </c>
      <c r="J37" s="264">
        <f t="shared" si="8"/>
        <v>779603.71200000006</v>
      </c>
      <c r="K37" s="190">
        <f t="shared" si="1"/>
        <v>64010400</v>
      </c>
      <c r="L37" s="454">
        <f t="shared" si="2"/>
        <v>87535.58974358975</v>
      </c>
      <c r="M37" s="454">
        <f t="shared" si="3"/>
        <v>131303.38461538462</v>
      </c>
      <c r="N37" s="454">
        <f t="shared" si="4"/>
        <v>656516.92307692312</v>
      </c>
    </row>
    <row r="38" spans="1:14" ht="33">
      <c r="A38" s="160">
        <v>21</v>
      </c>
      <c r="B38" s="191"/>
      <c r="C38" s="116" t="s">
        <v>164</v>
      </c>
      <c r="D38" s="115">
        <v>5</v>
      </c>
      <c r="E38" s="113" t="s">
        <v>142</v>
      </c>
      <c r="F38" s="170">
        <v>3.58</v>
      </c>
      <c r="G38" s="260">
        <f t="shared" si="0"/>
        <v>21926354.399999999</v>
      </c>
      <c r="H38" s="261">
        <f t="shared" si="5"/>
        <v>95014202.400000006</v>
      </c>
      <c r="I38" s="267">
        <f t="shared" si="6"/>
        <v>155920.74240000002</v>
      </c>
      <c r="J38" s="264">
        <f t="shared" si="8"/>
        <v>779603.71200000006</v>
      </c>
      <c r="K38" s="190">
        <f t="shared" si="1"/>
        <v>64010400</v>
      </c>
      <c r="L38" s="454">
        <f t="shared" si="2"/>
        <v>87535.58974358975</v>
      </c>
      <c r="M38" s="454">
        <f t="shared" si="3"/>
        <v>131303.38461538462</v>
      </c>
      <c r="N38" s="454">
        <f t="shared" si="4"/>
        <v>656516.92307692312</v>
      </c>
    </row>
    <row r="39" spans="1:14">
      <c r="A39" s="160">
        <v>22</v>
      </c>
      <c r="B39" s="191"/>
      <c r="C39" s="116" t="s">
        <v>165</v>
      </c>
      <c r="D39" s="118">
        <v>4</v>
      </c>
      <c r="E39" s="113" t="s">
        <v>146</v>
      </c>
      <c r="F39" s="170">
        <v>3</v>
      </c>
      <c r="G39" s="260">
        <f t="shared" si="0"/>
        <v>18374040</v>
      </c>
      <c r="H39" s="261">
        <f t="shared" si="5"/>
        <v>79620840</v>
      </c>
      <c r="I39" s="267">
        <f t="shared" si="6"/>
        <v>130659.84000000001</v>
      </c>
      <c r="J39" s="264">
        <f t="shared" si="8"/>
        <v>522639.36000000004</v>
      </c>
      <c r="K39" s="190">
        <f t="shared" si="1"/>
        <v>53640000</v>
      </c>
      <c r="L39" s="454">
        <f t="shared" si="2"/>
        <v>73353.846153846156</v>
      </c>
      <c r="M39" s="454">
        <f t="shared" si="3"/>
        <v>88024.61538461539</v>
      </c>
      <c r="N39" s="454">
        <f t="shared" si="4"/>
        <v>440123.07692307694</v>
      </c>
    </row>
    <row r="40" spans="1:14">
      <c r="A40" s="160">
        <v>23</v>
      </c>
      <c r="B40" s="191"/>
      <c r="C40" s="116" t="s">
        <v>166</v>
      </c>
      <c r="D40" s="118">
        <v>4</v>
      </c>
      <c r="E40" s="113" t="s">
        <v>146</v>
      </c>
      <c r="F40" s="170">
        <v>3</v>
      </c>
      <c r="G40" s="260">
        <f t="shared" si="0"/>
        <v>18374040</v>
      </c>
      <c r="H40" s="261">
        <f t="shared" si="5"/>
        <v>79620840</v>
      </c>
      <c r="I40" s="267">
        <f t="shared" si="6"/>
        <v>130659.84000000001</v>
      </c>
      <c r="J40" s="264">
        <f t="shared" si="8"/>
        <v>522639.36000000004</v>
      </c>
      <c r="K40" s="190">
        <f t="shared" si="1"/>
        <v>53640000</v>
      </c>
      <c r="L40" s="454">
        <f t="shared" si="2"/>
        <v>73353.846153846156</v>
      </c>
      <c r="M40" s="454">
        <f t="shared" si="3"/>
        <v>88024.61538461539</v>
      </c>
      <c r="N40" s="454">
        <f t="shared" si="4"/>
        <v>440123.07692307694</v>
      </c>
    </row>
    <row r="41" spans="1:14">
      <c r="A41" s="160">
        <v>24</v>
      </c>
      <c r="B41" s="191"/>
      <c r="C41" s="116" t="s">
        <v>167</v>
      </c>
      <c r="D41" s="118">
        <v>2</v>
      </c>
      <c r="E41" s="113" t="s">
        <v>146</v>
      </c>
      <c r="F41" s="170">
        <v>3</v>
      </c>
      <c r="G41" s="260">
        <f t="shared" si="0"/>
        <v>18374040</v>
      </c>
      <c r="H41" s="261">
        <f t="shared" si="5"/>
        <v>79620840</v>
      </c>
      <c r="I41" s="267">
        <f t="shared" si="6"/>
        <v>130659.84000000001</v>
      </c>
      <c r="J41" s="264">
        <f t="shared" si="8"/>
        <v>261319.68000000002</v>
      </c>
      <c r="K41" s="190">
        <f t="shared" si="1"/>
        <v>53640000</v>
      </c>
      <c r="L41" s="454">
        <f t="shared" si="2"/>
        <v>73353.846153846156</v>
      </c>
      <c r="M41" s="454">
        <f t="shared" si="3"/>
        <v>44012.307692307695</v>
      </c>
      <c r="N41" s="454">
        <f t="shared" si="4"/>
        <v>220061.53846153847</v>
      </c>
    </row>
    <row r="42" spans="1:14" s="270" customFormat="1">
      <c r="A42" s="192" t="s">
        <v>194</v>
      </c>
      <c r="B42" s="193"/>
      <c r="C42" s="194" t="s">
        <v>168</v>
      </c>
      <c r="D42" s="201">
        <f>SUM(D43:D53)</f>
        <v>880</v>
      </c>
      <c r="E42" s="196"/>
      <c r="F42" s="197"/>
      <c r="G42" s="197"/>
      <c r="H42" s="197"/>
      <c r="I42" s="265"/>
      <c r="J42" s="266">
        <f t="shared" si="8"/>
        <v>0</v>
      </c>
      <c r="K42" s="190">
        <f t="shared" si="1"/>
        <v>0</v>
      </c>
      <c r="L42" s="454">
        <f t="shared" si="2"/>
        <v>0</v>
      </c>
      <c r="M42" s="454">
        <f t="shared" si="3"/>
        <v>0</v>
      </c>
      <c r="N42" s="454">
        <f t="shared" si="4"/>
        <v>0</v>
      </c>
    </row>
    <row r="43" spans="1:14" ht="33">
      <c r="A43" s="160">
        <v>1</v>
      </c>
      <c r="B43" s="191"/>
      <c r="C43" s="116" t="s">
        <v>169</v>
      </c>
      <c r="D43" s="115">
        <v>140</v>
      </c>
      <c r="E43" s="113" t="s">
        <v>144</v>
      </c>
      <c r="F43" s="170">
        <v>5.976</v>
      </c>
      <c r="G43" s="260">
        <f t="shared" si="0"/>
        <v>36601087.68</v>
      </c>
      <c r="H43" s="261">
        <f t="shared" si="5"/>
        <v>158604713.28</v>
      </c>
      <c r="I43" s="267">
        <f t="shared" si="6"/>
        <v>260274.40128000002</v>
      </c>
      <c r="J43" s="264">
        <f t="shared" si="8"/>
        <v>36438416.179200001</v>
      </c>
      <c r="K43" s="190">
        <f t="shared" si="1"/>
        <v>106850880</v>
      </c>
      <c r="L43" s="454">
        <f t="shared" si="2"/>
        <v>146120.86153846156</v>
      </c>
      <c r="M43" s="454">
        <f t="shared" si="3"/>
        <v>6137076.1846153848</v>
      </c>
      <c r="N43" s="454">
        <f t="shared" si="4"/>
        <v>30685380.923076924</v>
      </c>
    </row>
    <row r="44" spans="1:14" ht="33">
      <c r="A44" s="160">
        <v>2</v>
      </c>
      <c r="B44" s="191"/>
      <c r="C44" s="116" t="s">
        <v>170</v>
      </c>
      <c r="D44" s="115">
        <v>120</v>
      </c>
      <c r="E44" s="113" t="s">
        <v>142</v>
      </c>
      <c r="F44" s="170">
        <v>3.58</v>
      </c>
      <c r="G44" s="260">
        <f t="shared" si="0"/>
        <v>21926354.399999999</v>
      </c>
      <c r="H44" s="261">
        <f t="shared" si="5"/>
        <v>95014202.400000006</v>
      </c>
      <c r="I44" s="267">
        <f t="shared" si="6"/>
        <v>155920.74240000002</v>
      </c>
      <c r="J44" s="264">
        <f t="shared" si="8"/>
        <v>18710489.088000003</v>
      </c>
      <c r="K44" s="190">
        <f t="shared" si="1"/>
        <v>64010400</v>
      </c>
      <c r="L44" s="454">
        <f t="shared" si="2"/>
        <v>87535.58974358975</v>
      </c>
      <c r="M44" s="454">
        <f t="shared" si="3"/>
        <v>3151281.230769231</v>
      </c>
      <c r="N44" s="454">
        <f t="shared" si="4"/>
        <v>15756406.153846156</v>
      </c>
    </row>
    <row r="45" spans="1:14" ht="33">
      <c r="A45" s="160">
        <v>3</v>
      </c>
      <c r="B45" s="191"/>
      <c r="C45" s="116" t="s">
        <v>171</v>
      </c>
      <c r="D45" s="115">
        <v>60</v>
      </c>
      <c r="E45" s="113" t="s">
        <v>146</v>
      </c>
      <c r="F45" s="170">
        <v>3</v>
      </c>
      <c r="G45" s="260">
        <f t="shared" si="0"/>
        <v>18374040</v>
      </c>
      <c r="H45" s="261">
        <f t="shared" si="5"/>
        <v>79620840</v>
      </c>
      <c r="I45" s="267">
        <f t="shared" si="6"/>
        <v>130659.84000000001</v>
      </c>
      <c r="J45" s="264">
        <f t="shared" si="8"/>
        <v>7839590.4000000004</v>
      </c>
      <c r="K45" s="190">
        <f t="shared" si="1"/>
        <v>53640000</v>
      </c>
      <c r="L45" s="454">
        <f t="shared" si="2"/>
        <v>73353.846153846156</v>
      </c>
      <c r="M45" s="454">
        <f t="shared" si="3"/>
        <v>1320369.2307692308</v>
      </c>
      <c r="N45" s="454">
        <f t="shared" si="4"/>
        <v>6601846.153846154</v>
      </c>
    </row>
    <row r="46" spans="1:14" ht="37.5" customHeight="1">
      <c r="A46" s="160">
        <v>4</v>
      </c>
      <c r="B46" s="191"/>
      <c r="C46" s="116" t="s">
        <v>172</v>
      </c>
      <c r="D46" s="115">
        <v>100</v>
      </c>
      <c r="E46" s="113" t="s">
        <v>146</v>
      </c>
      <c r="F46" s="170">
        <v>3</v>
      </c>
      <c r="G46" s="260">
        <f t="shared" si="0"/>
        <v>18374040</v>
      </c>
      <c r="H46" s="261">
        <f t="shared" si="5"/>
        <v>79620840</v>
      </c>
      <c r="I46" s="267">
        <f t="shared" si="6"/>
        <v>130659.84000000001</v>
      </c>
      <c r="J46" s="264">
        <f t="shared" si="8"/>
        <v>13065984.000000002</v>
      </c>
      <c r="K46" s="190">
        <f t="shared" si="1"/>
        <v>53640000</v>
      </c>
      <c r="L46" s="454">
        <f t="shared" si="2"/>
        <v>73353.846153846156</v>
      </c>
      <c r="M46" s="454">
        <f t="shared" si="3"/>
        <v>2200615.384615385</v>
      </c>
      <c r="N46" s="454">
        <f t="shared" si="4"/>
        <v>11003076.923076924</v>
      </c>
    </row>
    <row r="47" spans="1:14">
      <c r="A47" s="160">
        <v>5</v>
      </c>
      <c r="B47" s="191"/>
      <c r="C47" s="116" t="s">
        <v>173</v>
      </c>
      <c r="D47" s="115">
        <v>80</v>
      </c>
      <c r="E47" s="113" t="s">
        <v>146</v>
      </c>
      <c r="F47" s="170">
        <v>3</v>
      </c>
      <c r="G47" s="260">
        <f t="shared" si="0"/>
        <v>18374040</v>
      </c>
      <c r="H47" s="261">
        <f t="shared" si="5"/>
        <v>79620840</v>
      </c>
      <c r="I47" s="267">
        <f t="shared" si="6"/>
        <v>130659.84000000001</v>
      </c>
      <c r="J47" s="264">
        <f t="shared" si="8"/>
        <v>10452787.200000001</v>
      </c>
      <c r="K47" s="190">
        <f t="shared" si="1"/>
        <v>53640000</v>
      </c>
      <c r="L47" s="454">
        <f t="shared" si="2"/>
        <v>73353.846153846156</v>
      </c>
      <c r="M47" s="454">
        <f t="shared" si="3"/>
        <v>1760492.3076923077</v>
      </c>
      <c r="N47" s="454">
        <f t="shared" si="4"/>
        <v>8802461.538461538</v>
      </c>
    </row>
    <row r="48" spans="1:14">
      <c r="A48" s="160">
        <v>6</v>
      </c>
      <c r="B48" s="191"/>
      <c r="C48" s="116" t="s">
        <v>174</v>
      </c>
      <c r="D48" s="115">
        <v>40</v>
      </c>
      <c r="E48" s="113" t="s">
        <v>146</v>
      </c>
      <c r="F48" s="170">
        <v>3</v>
      </c>
      <c r="G48" s="260">
        <f t="shared" si="0"/>
        <v>18374040</v>
      </c>
      <c r="H48" s="261">
        <f t="shared" si="5"/>
        <v>79620840</v>
      </c>
      <c r="I48" s="267">
        <f t="shared" si="6"/>
        <v>130659.84000000001</v>
      </c>
      <c r="J48" s="264">
        <f t="shared" si="8"/>
        <v>5226393.6000000006</v>
      </c>
      <c r="K48" s="190">
        <f t="shared" si="1"/>
        <v>53640000</v>
      </c>
      <c r="L48" s="454">
        <f t="shared" si="2"/>
        <v>73353.846153846156</v>
      </c>
      <c r="M48" s="454">
        <f t="shared" si="3"/>
        <v>880246.15384615387</v>
      </c>
      <c r="N48" s="454">
        <f t="shared" si="4"/>
        <v>4401230.769230769</v>
      </c>
    </row>
    <row r="49" spans="1:14">
      <c r="A49" s="160">
        <v>7</v>
      </c>
      <c r="B49" s="191"/>
      <c r="C49" s="116" t="s">
        <v>175</v>
      </c>
      <c r="D49" s="115">
        <v>60</v>
      </c>
      <c r="E49" s="113" t="s">
        <v>144</v>
      </c>
      <c r="F49" s="170">
        <v>5.976</v>
      </c>
      <c r="G49" s="260">
        <f t="shared" si="0"/>
        <v>36601087.68</v>
      </c>
      <c r="H49" s="261">
        <f t="shared" si="5"/>
        <v>158604713.28</v>
      </c>
      <c r="I49" s="267">
        <f t="shared" si="6"/>
        <v>260274.40128000002</v>
      </c>
      <c r="J49" s="264">
        <f t="shared" si="8"/>
        <v>15616464.076800002</v>
      </c>
      <c r="K49" s="190">
        <f t="shared" si="1"/>
        <v>106850880</v>
      </c>
      <c r="L49" s="454">
        <f t="shared" si="2"/>
        <v>146120.86153846156</v>
      </c>
      <c r="M49" s="454">
        <f t="shared" si="3"/>
        <v>2630175.5076923077</v>
      </c>
      <c r="N49" s="454">
        <f t="shared" si="4"/>
        <v>13150877.538461538</v>
      </c>
    </row>
    <row r="50" spans="1:14">
      <c r="A50" s="160">
        <v>8</v>
      </c>
      <c r="B50" s="191"/>
      <c r="C50" s="116" t="s">
        <v>176</v>
      </c>
      <c r="D50" s="115">
        <v>60</v>
      </c>
      <c r="E50" s="113" t="s">
        <v>142</v>
      </c>
      <c r="F50" s="170">
        <v>3.58</v>
      </c>
      <c r="G50" s="260">
        <f t="shared" si="0"/>
        <v>21926354.399999999</v>
      </c>
      <c r="H50" s="261">
        <f t="shared" si="5"/>
        <v>95014202.400000006</v>
      </c>
      <c r="I50" s="267">
        <f t="shared" si="6"/>
        <v>155920.74240000002</v>
      </c>
      <c r="J50" s="264">
        <f t="shared" si="8"/>
        <v>9355244.5440000016</v>
      </c>
      <c r="K50" s="190">
        <f t="shared" si="1"/>
        <v>64010400</v>
      </c>
      <c r="L50" s="454">
        <f t="shared" si="2"/>
        <v>87535.58974358975</v>
      </c>
      <c r="M50" s="454">
        <f t="shared" si="3"/>
        <v>1575640.6153846155</v>
      </c>
      <c r="N50" s="454">
        <f t="shared" si="4"/>
        <v>7878203.0769230779</v>
      </c>
    </row>
    <row r="51" spans="1:14" ht="54.75" customHeight="1">
      <c r="A51" s="160">
        <v>9</v>
      </c>
      <c r="B51" s="191"/>
      <c r="C51" s="116" t="s">
        <v>177</v>
      </c>
      <c r="D51" s="115">
        <v>100</v>
      </c>
      <c r="E51" s="113" t="s">
        <v>148</v>
      </c>
      <c r="F51" s="170">
        <v>4.5309999999999997</v>
      </c>
      <c r="G51" s="260">
        <f t="shared" si="0"/>
        <v>27750925.079999994</v>
      </c>
      <c r="H51" s="261">
        <f t="shared" si="5"/>
        <v>120254008.67999998</v>
      </c>
      <c r="I51" s="267">
        <f t="shared" si="6"/>
        <v>197339.91167999996</v>
      </c>
      <c r="J51" s="264">
        <f t="shared" si="8"/>
        <v>19733991.167999998</v>
      </c>
      <c r="K51" s="190">
        <f t="shared" si="1"/>
        <v>81014280</v>
      </c>
      <c r="L51" s="454">
        <f t="shared" si="2"/>
        <v>110788.75897435898</v>
      </c>
      <c r="M51" s="454">
        <f t="shared" si="3"/>
        <v>3323662.7692307695</v>
      </c>
      <c r="N51" s="454">
        <f t="shared" si="4"/>
        <v>16618313.846153848</v>
      </c>
    </row>
    <row r="52" spans="1:14" ht="54" customHeight="1">
      <c r="A52" s="160">
        <v>10</v>
      </c>
      <c r="B52" s="191"/>
      <c r="C52" s="116" t="s">
        <v>178</v>
      </c>
      <c r="D52" s="115">
        <v>100</v>
      </c>
      <c r="E52" s="113" t="s">
        <v>148</v>
      </c>
      <c r="F52" s="170">
        <v>4.5309999999999997</v>
      </c>
      <c r="G52" s="260">
        <f t="shared" si="0"/>
        <v>27750925.079999994</v>
      </c>
      <c r="H52" s="261">
        <f t="shared" si="5"/>
        <v>120254008.67999998</v>
      </c>
      <c r="I52" s="267">
        <f t="shared" si="6"/>
        <v>197339.91167999996</v>
      </c>
      <c r="J52" s="264">
        <f t="shared" si="8"/>
        <v>19733991.167999998</v>
      </c>
      <c r="K52" s="190">
        <f t="shared" si="1"/>
        <v>81014280</v>
      </c>
      <c r="L52" s="454">
        <f t="shared" si="2"/>
        <v>110788.75897435898</v>
      </c>
      <c r="M52" s="454">
        <f t="shared" si="3"/>
        <v>3323662.7692307695</v>
      </c>
      <c r="N52" s="454">
        <f t="shared" si="4"/>
        <v>16618313.846153848</v>
      </c>
    </row>
    <row r="53" spans="1:14">
      <c r="A53" s="160">
        <v>11</v>
      </c>
      <c r="B53" s="191"/>
      <c r="C53" s="116" t="s">
        <v>179</v>
      </c>
      <c r="D53" s="115">
        <v>20</v>
      </c>
      <c r="E53" s="113" t="s">
        <v>148</v>
      </c>
      <c r="F53" s="170">
        <v>4.5309999999999997</v>
      </c>
      <c r="G53" s="260">
        <f t="shared" si="0"/>
        <v>27750925.079999994</v>
      </c>
      <c r="H53" s="261">
        <f t="shared" si="5"/>
        <v>120254008.67999998</v>
      </c>
      <c r="I53" s="267">
        <f t="shared" si="6"/>
        <v>197339.91167999996</v>
      </c>
      <c r="J53" s="264">
        <f t="shared" si="8"/>
        <v>3946798.233599999</v>
      </c>
      <c r="K53" s="190">
        <f t="shared" si="1"/>
        <v>81014280</v>
      </c>
      <c r="L53" s="454">
        <f t="shared" si="2"/>
        <v>110788.75897435898</v>
      </c>
      <c r="M53" s="454">
        <f t="shared" si="3"/>
        <v>664732.5538461539</v>
      </c>
      <c r="N53" s="454">
        <f t="shared" si="4"/>
        <v>3323662.7692307695</v>
      </c>
    </row>
    <row r="54" spans="1:14" s="270" customFormat="1">
      <c r="A54" s="192" t="s">
        <v>195</v>
      </c>
      <c r="B54" s="193"/>
      <c r="C54" s="194" t="s">
        <v>180</v>
      </c>
      <c r="D54" s="201">
        <f>SUM(D55:D71)</f>
        <v>3344</v>
      </c>
      <c r="E54" s="196"/>
      <c r="F54" s="197"/>
      <c r="G54" s="197"/>
      <c r="H54" s="197"/>
      <c r="I54" s="265"/>
      <c r="J54" s="266"/>
      <c r="K54" s="190">
        <f t="shared" si="1"/>
        <v>0</v>
      </c>
      <c r="L54" s="454">
        <f t="shared" si="2"/>
        <v>0</v>
      </c>
      <c r="M54" s="454">
        <f t="shared" si="3"/>
        <v>0</v>
      </c>
      <c r="N54" s="454">
        <f t="shared" si="4"/>
        <v>0</v>
      </c>
    </row>
    <row r="55" spans="1:14" ht="36" customHeight="1">
      <c r="A55" s="160">
        <v>1</v>
      </c>
      <c r="B55" s="191"/>
      <c r="C55" s="116" t="s">
        <v>181</v>
      </c>
      <c r="D55" s="115">
        <v>216</v>
      </c>
      <c r="E55" s="113" t="s">
        <v>146</v>
      </c>
      <c r="F55" s="170">
        <v>3</v>
      </c>
      <c r="G55" s="260">
        <f t="shared" si="0"/>
        <v>18374040</v>
      </c>
      <c r="H55" s="261">
        <f t="shared" si="5"/>
        <v>79620840</v>
      </c>
      <c r="I55" s="267">
        <f t="shared" si="6"/>
        <v>130659.84000000001</v>
      </c>
      <c r="J55" s="264">
        <f t="shared" ref="J55:J72" si="9">I55*D55</f>
        <v>28222525.440000001</v>
      </c>
      <c r="K55" s="190">
        <f t="shared" si="1"/>
        <v>53640000</v>
      </c>
      <c r="L55" s="454">
        <f t="shared" si="2"/>
        <v>73353.846153846156</v>
      </c>
      <c r="M55" s="454">
        <f t="shared" si="3"/>
        <v>4753329.230769231</v>
      </c>
      <c r="N55" s="454">
        <f t="shared" si="4"/>
        <v>23766646.153846156</v>
      </c>
    </row>
    <row r="56" spans="1:14" ht="49.5">
      <c r="A56" s="160">
        <v>2</v>
      </c>
      <c r="B56" s="191"/>
      <c r="C56" s="116" t="s">
        <v>182</v>
      </c>
      <c r="D56" s="115">
        <v>40</v>
      </c>
      <c r="E56" s="113" t="s">
        <v>144</v>
      </c>
      <c r="F56" s="170">
        <v>5.976</v>
      </c>
      <c r="G56" s="260">
        <f t="shared" si="0"/>
        <v>36601087.68</v>
      </c>
      <c r="H56" s="261">
        <f t="shared" si="5"/>
        <v>158604713.28</v>
      </c>
      <c r="I56" s="267">
        <f t="shared" si="6"/>
        <v>260274.40128000002</v>
      </c>
      <c r="J56" s="264">
        <f t="shared" si="9"/>
        <v>10410976.051200001</v>
      </c>
      <c r="K56" s="190">
        <f t="shared" si="1"/>
        <v>106850880</v>
      </c>
      <c r="L56" s="454">
        <f t="shared" si="2"/>
        <v>146120.86153846156</v>
      </c>
      <c r="M56" s="454">
        <f t="shared" si="3"/>
        <v>1753450.3384615385</v>
      </c>
      <c r="N56" s="454">
        <f t="shared" si="4"/>
        <v>8767251.692307692</v>
      </c>
    </row>
    <row r="57" spans="1:14">
      <c r="A57" s="160">
        <v>3</v>
      </c>
      <c r="B57" s="191"/>
      <c r="C57" s="116" t="s">
        <v>183</v>
      </c>
      <c r="D57" s="115">
        <v>40</v>
      </c>
      <c r="E57" s="113" t="s">
        <v>144</v>
      </c>
      <c r="F57" s="170">
        <v>5.976</v>
      </c>
      <c r="G57" s="260">
        <f t="shared" si="0"/>
        <v>36601087.68</v>
      </c>
      <c r="H57" s="261">
        <f t="shared" si="5"/>
        <v>158604713.28</v>
      </c>
      <c r="I57" s="267">
        <f t="shared" si="6"/>
        <v>260274.40128000002</v>
      </c>
      <c r="J57" s="264">
        <f t="shared" si="9"/>
        <v>10410976.051200001</v>
      </c>
      <c r="K57" s="190">
        <f t="shared" si="1"/>
        <v>106850880</v>
      </c>
      <c r="L57" s="454">
        <f t="shared" si="2"/>
        <v>146120.86153846156</v>
      </c>
      <c r="M57" s="454">
        <f t="shared" si="3"/>
        <v>1753450.3384615385</v>
      </c>
      <c r="N57" s="454">
        <f t="shared" si="4"/>
        <v>8767251.692307692</v>
      </c>
    </row>
    <row r="58" spans="1:14">
      <c r="A58" s="160">
        <v>4</v>
      </c>
      <c r="B58" s="191"/>
      <c r="C58" s="116" t="s">
        <v>184</v>
      </c>
      <c r="D58" s="107">
        <v>200</v>
      </c>
      <c r="E58" s="113" t="s">
        <v>144</v>
      </c>
      <c r="F58" s="170">
        <v>5.976</v>
      </c>
      <c r="G58" s="260">
        <f t="shared" si="0"/>
        <v>36601087.68</v>
      </c>
      <c r="H58" s="261">
        <f t="shared" si="5"/>
        <v>158604713.28</v>
      </c>
      <c r="I58" s="267">
        <f t="shared" si="6"/>
        <v>260274.40128000002</v>
      </c>
      <c r="J58" s="264">
        <f t="shared" si="9"/>
        <v>52054880.256000005</v>
      </c>
      <c r="K58" s="190">
        <f t="shared" si="1"/>
        <v>106850880</v>
      </c>
      <c r="L58" s="454">
        <f t="shared" si="2"/>
        <v>146120.86153846156</v>
      </c>
      <c r="M58" s="454">
        <f t="shared" si="3"/>
        <v>8767251.692307692</v>
      </c>
      <c r="N58" s="454">
        <f t="shared" si="4"/>
        <v>43836258.461538464</v>
      </c>
    </row>
    <row r="59" spans="1:14">
      <c r="A59" s="160">
        <v>5</v>
      </c>
      <c r="B59" s="191"/>
      <c r="C59" s="116" t="s">
        <v>185</v>
      </c>
      <c r="D59" s="107">
        <v>200</v>
      </c>
      <c r="E59" s="113" t="s">
        <v>142</v>
      </c>
      <c r="F59" s="170">
        <v>3.58</v>
      </c>
      <c r="G59" s="260">
        <f t="shared" si="0"/>
        <v>21926354.399999999</v>
      </c>
      <c r="H59" s="261">
        <f t="shared" si="5"/>
        <v>95014202.400000006</v>
      </c>
      <c r="I59" s="267">
        <f t="shared" si="6"/>
        <v>155920.74240000002</v>
      </c>
      <c r="J59" s="264">
        <f t="shared" si="9"/>
        <v>31184148.480000004</v>
      </c>
      <c r="K59" s="190">
        <f t="shared" si="1"/>
        <v>64010400</v>
      </c>
      <c r="L59" s="454">
        <f t="shared" si="2"/>
        <v>87535.58974358975</v>
      </c>
      <c r="M59" s="454">
        <f t="shared" si="3"/>
        <v>5252135.384615385</v>
      </c>
      <c r="N59" s="454">
        <f t="shared" si="4"/>
        <v>26260676.923076924</v>
      </c>
    </row>
    <row r="60" spans="1:14" ht="33">
      <c r="A60" s="160">
        <v>6</v>
      </c>
      <c r="B60" s="191"/>
      <c r="C60" s="116" t="s">
        <v>186</v>
      </c>
      <c r="D60" s="107">
        <v>344</v>
      </c>
      <c r="E60" s="113" t="s">
        <v>146</v>
      </c>
      <c r="F60" s="170">
        <v>3</v>
      </c>
      <c r="G60" s="260">
        <f t="shared" si="0"/>
        <v>18374040</v>
      </c>
      <c r="H60" s="261">
        <f t="shared" si="5"/>
        <v>79620840</v>
      </c>
      <c r="I60" s="267">
        <f t="shared" si="6"/>
        <v>130659.84000000001</v>
      </c>
      <c r="J60" s="264">
        <f t="shared" si="9"/>
        <v>44946984.960000001</v>
      </c>
      <c r="K60" s="190">
        <f t="shared" si="1"/>
        <v>53640000</v>
      </c>
      <c r="L60" s="454">
        <f t="shared" si="2"/>
        <v>73353.846153846156</v>
      </c>
      <c r="M60" s="454">
        <f t="shared" si="3"/>
        <v>7570116.9230769239</v>
      </c>
      <c r="N60" s="454">
        <f t="shared" si="4"/>
        <v>37850584.615384623</v>
      </c>
    </row>
    <row r="61" spans="1:14" ht="21.75" customHeight="1">
      <c r="A61" s="160">
        <v>7</v>
      </c>
      <c r="B61" s="191"/>
      <c r="C61" s="116" t="s">
        <v>175</v>
      </c>
      <c r="D61" s="107">
        <v>128</v>
      </c>
      <c r="E61" s="113" t="s">
        <v>144</v>
      </c>
      <c r="F61" s="170">
        <v>5.976</v>
      </c>
      <c r="G61" s="260">
        <f t="shared" si="0"/>
        <v>36601087.68</v>
      </c>
      <c r="H61" s="261">
        <f t="shared" si="5"/>
        <v>158604713.28</v>
      </c>
      <c r="I61" s="267">
        <f t="shared" si="6"/>
        <v>260274.40128000002</v>
      </c>
      <c r="J61" s="264">
        <f t="shared" si="9"/>
        <v>33315123.363840003</v>
      </c>
      <c r="K61" s="190">
        <f t="shared" si="1"/>
        <v>106850880</v>
      </c>
      <c r="L61" s="454">
        <f t="shared" si="2"/>
        <v>146120.86153846156</v>
      </c>
      <c r="M61" s="454">
        <f t="shared" si="3"/>
        <v>5611041.0830769232</v>
      </c>
      <c r="N61" s="454">
        <f t="shared" si="4"/>
        <v>28055205.415384617</v>
      </c>
    </row>
    <row r="62" spans="1:14" ht="33">
      <c r="A62" s="160">
        <v>8</v>
      </c>
      <c r="B62" s="191"/>
      <c r="C62" s="116" t="s">
        <v>181</v>
      </c>
      <c r="D62" s="117">
        <v>224</v>
      </c>
      <c r="E62" s="113" t="s">
        <v>144</v>
      </c>
      <c r="F62" s="170">
        <v>5.976</v>
      </c>
      <c r="G62" s="260">
        <f t="shared" si="0"/>
        <v>36601087.68</v>
      </c>
      <c r="H62" s="261">
        <f t="shared" si="5"/>
        <v>158604713.28</v>
      </c>
      <c r="I62" s="267">
        <f t="shared" si="6"/>
        <v>260274.40128000002</v>
      </c>
      <c r="J62" s="264">
        <f t="shared" si="9"/>
        <v>58301465.886720002</v>
      </c>
      <c r="K62" s="190">
        <f t="shared" si="1"/>
        <v>106850880</v>
      </c>
      <c r="L62" s="454">
        <f t="shared" si="2"/>
        <v>146120.86153846156</v>
      </c>
      <c r="M62" s="454">
        <f t="shared" si="3"/>
        <v>9819321.8953846153</v>
      </c>
      <c r="N62" s="454">
        <f t="shared" si="4"/>
        <v>49096609.476923078</v>
      </c>
    </row>
    <row r="63" spans="1:14" ht="49.5">
      <c r="A63" s="160">
        <v>9</v>
      </c>
      <c r="B63" s="191"/>
      <c r="C63" s="116" t="s">
        <v>182</v>
      </c>
      <c r="D63" s="117">
        <v>80</v>
      </c>
      <c r="E63" s="113" t="s">
        <v>144</v>
      </c>
      <c r="F63" s="170">
        <v>5.976</v>
      </c>
      <c r="G63" s="260">
        <f t="shared" si="0"/>
        <v>36601087.68</v>
      </c>
      <c r="H63" s="261">
        <f t="shared" si="5"/>
        <v>158604713.28</v>
      </c>
      <c r="I63" s="267">
        <f t="shared" si="6"/>
        <v>260274.40128000002</v>
      </c>
      <c r="J63" s="264">
        <f t="shared" si="9"/>
        <v>20821952.102400001</v>
      </c>
      <c r="K63" s="190">
        <f t="shared" si="1"/>
        <v>106850880</v>
      </c>
      <c r="L63" s="454">
        <f t="shared" si="2"/>
        <v>146120.86153846156</v>
      </c>
      <c r="M63" s="454">
        <f t="shared" si="3"/>
        <v>3506900.6769230771</v>
      </c>
      <c r="N63" s="454">
        <f t="shared" si="4"/>
        <v>17534503.384615384</v>
      </c>
    </row>
    <row r="64" spans="1:14">
      <c r="A64" s="160">
        <v>10</v>
      </c>
      <c r="B64" s="191"/>
      <c r="C64" s="116" t="s">
        <v>175</v>
      </c>
      <c r="D64" s="117">
        <v>344</v>
      </c>
      <c r="E64" s="113" t="s">
        <v>142</v>
      </c>
      <c r="F64" s="170">
        <v>3.58</v>
      </c>
      <c r="G64" s="260">
        <f t="shared" si="0"/>
        <v>21926354.399999999</v>
      </c>
      <c r="H64" s="261">
        <f t="shared" si="5"/>
        <v>95014202.400000006</v>
      </c>
      <c r="I64" s="267">
        <f t="shared" si="6"/>
        <v>155920.74240000002</v>
      </c>
      <c r="J64" s="264">
        <f t="shared" si="9"/>
        <v>53636735.385600008</v>
      </c>
      <c r="K64" s="190">
        <f t="shared" si="1"/>
        <v>64010400</v>
      </c>
      <c r="L64" s="454">
        <f t="shared" si="2"/>
        <v>87535.58974358975</v>
      </c>
      <c r="M64" s="454">
        <f t="shared" si="3"/>
        <v>9033672.8615384623</v>
      </c>
      <c r="N64" s="454">
        <f t="shared" si="4"/>
        <v>45168364.307692312</v>
      </c>
    </row>
    <row r="65" spans="1:14" ht="33">
      <c r="A65" s="160">
        <v>11</v>
      </c>
      <c r="B65" s="191"/>
      <c r="C65" s="116" t="s">
        <v>187</v>
      </c>
      <c r="D65" s="117">
        <v>280</v>
      </c>
      <c r="E65" s="113" t="s">
        <v>148</v>
      </c>
      <c r="F65" s="170">
        <v>4.5309999999999997</v>
      </c>
      <c r="G65" s="260">
        <f t="shared" si="0"/>
        <v>27750925.079999994</v>
      </c>
      <c r="H65" s="261">
        <f t="shared" si="5"/>
        <v>120254008.67999998</v>
      </c>
      <c r="I65" s="267">
        <f t="shared" si="6"/>
        <v>197339.91167999996</v>
      </c>
      <c r="J65" s="264">
        <f t="shared" si="9"/>
        <v>55255175.270399988</v>
      </c>
      <c r="K65" s="190">
        <f t="shared" si="1"/>
        <v>81014280</v>
      </c>
      <c r="L65" s="454">
        <f t="shared" si="2"/>
        <v>110788.75897435898</v>
      </c>
      <c r="M65" s="454">
        <f t="shared" si="3"/>
        <v>9306255.7538461536</v>
      </c>
      <c r="N65" s="454">
        <f t="shared" si="4"/>
        <v>46531278.769230768</v>
      </c>
    </row>
    <row r="66" spans="1:14">
      <c r="A66" s="160">
        <v>12</v>
      </c>
      <c r="B66" s="191"/>
      <c r="C66" s="116" t="s">
        <v>188</v>
      </c>
      <c r="D66" s="117">
        <v>200</v>
      </c>
      <c r="E66" s="113" t="s">
        <v>144</v>
      </c>
      <c r="F66" s="170">
        <v>5.976</v>
      </c>
      <c r="G66" s="260">
        <f t="shared" si="0"/>
        <v>36601087.68</v>
      </c>
      <c r="H66" s="261">
        <f t="shared" si="5"/>
        <v>158604713.28</v>
      </c>
      <c r="I66" s="267">
        <f t="shared" si="6"/>
        <v>260274.40128000002</v>
      </c>
      <c r="J66" s="264">
        <f t="shared" si="9"/>
        <v>52054880.256000005</v>
      </c>
      <c r="K66" s="190">
        <f t="shared" si="1"/>
        <v>106850880</v>
      </c>
      <c r="L66" s="454">
        <f t="shared" si="2"/>
        <v>146120.86153846156</v>
      </c>
      <c r="M66" s="454">
        <f t="shared" si="3"/>
        <v>8767251.692307692</v>
      </c>
      <c r="N66" s="454">
        <f t="shared" si="4"/>
        <v>43836258.461538464</v>
      </c>
    </row>
    <row r="67" spans="1:14">
      <c r="A67" s="160">
        <v>13</v>
      </c>
      <c r="B67" s="191"/>
      <c r="C67" s="116" t="s">
        <v>189</v>
      </c>
      <c r="D67" s="117">
        <v>280</v>
      </c>
      <c r="E67" s="113" t="s">
        <v>142</v>
      </c>
      <c r="F67" s="170">
        <v>3.58</v>
      </c>
      <c r="G67" s="260">
        <f t="shared" si="0"/>
        <v>21926354.399999999</v>
      </c>
      <c r="H67" s="261">
        <f t="shared" si="5"/>
        <v>95014202.400000006</v>
      </c>
      <c r="I67" s="267">
        <f t="shared" si="6"/>
        <v>155920.74240000002</v>
      </c>
      <c r="J67" s="264">
        <f t="shared" si="9"/>
        <v>43657807.872000001</v>
      </c>
      <c r="K67" s="190">
        <f t="shared" si="1"/>
        <v>64010400</v>
      </c>
      <c r="L67" s="454">
        <f t="shared" si="2"/>
        <v>87535.58974358975</v>
      </c>
      <c r="M67" s="454">
        <f t="shared" si="3"/>
        <v>7352989.538461539</v>
      </c>
      <c r="N67" s="454">
        <f t="shared" si="4"/>
        <v>36764947.692307696</v>
      </c>
    </row>
    <row r="68" spans="1:14" ht="33">
      <c r="A68" s="160">
        <v>14</v>
      </c>
      <c r="B68" s="191"/>
      <c r="C68" s="116" t="s">
        <v>190</v>
      </c>
      <c r="D68" s="117">
        <v>148</v>
      </c>
      <c r="E68" s="113" t="s">
        <v>144</v>
      </c>
      <c r="F68" s="170">
        <v>5.976</v>
      </c>
      <c r="G68" s="260">
        <f t="shared" si="0"/>
        <v>36601087.68</v>
      </c>
      <c r="H68" s="261">
        <f t="shared" si="5"/>
        <v>158604713.28</v>
      </c>
      <c r="I68" s="267">
        <f t="shared" si="6"/>
        <v>260274.40128000002</v>
      </c>
      <c r="J68" s="264">
        <f t="shared" si="9"/>
        <v>38520611.38944</v>
      </c>
      <c r="K68" s="190">
        <f t="shared" si="1"/>
        <v>106850880</v>
      </c>
      <c r="L68" s="454">
        <f t="shared" si="2"/>
        <v>146120.86153846156</v>
      </c>
      <c r="M68" s="454">
        <f t="shared" si="3"/>
        <v>6487766.2523076925</v>
      </c>
      <c r="N68" s="454">
        <f t="shared" si="4"/>
        <v>32438831.261538461</v>
      </c>
    </row>
    <row r="69" spans="1:14" ht="33">
      <c r="A69" s="160">
        <v>15</v>
      </c>
      <c r="B69" s="191"/>
      <c r="C69" s="116" t="s">
        <v>191</v>
      </c>
      <c r="D69" s="117">
        <v>328</v>
      </c>
      <c r="E69" s="113" t="s">
        <v>148</v>
      </c>
      <c r="F69" s="170">
        <v>4.5309999999999997</v>
      </c>
      <c r="G69" s="260">
        <f t="shared" si="0"/>
        <v>27750925.079999994</v>
      </c>
      <c r="H69" s="261">
        <f t="shared" si="5"/>
        <v>120254008.67999998</v>
      </c>
      <c r="I69" s="267">
        <f t="shared" si="6"/>
        <v>197339.91167999996</v>
      </c>
      <c r="J69" s="264">
        <f t="shared" si="9"/>
        <v>64727491.03103999</v>
      </c>
      <c r="K69" s="190">
        <f t="shared" si="1"/>
        <v>81014280</v>
      </c>
      <c r="L69" s="454">
        <f t="shared" si="2"/>
        <v>110788.75897435898</v>
      </c>
      <c r="M69" s="454">
        <f t="shared" si="3"/>
        <v>10901613.883076925</v>
      </c>
      <c r="N69" s="454">
        <f t="shared" si="4"/>
        <v>54508069.41538462</v>
      </c>
    </row>
    <row r="70" spans="1:14">
      <c r="A70" s="160">
        <v>16</v>
      </c>
      <c r="B70" s="191"/>
      <c r="C70" s="116" t="s">
        <v>175</v>
      </c>
      <c r="D70" s="117">
        <v>172</v>
      </c>
      <c r="E70" s="113" t="s">
        <v>146</v>
      </c>
      <c r="F70" s="170">
        <v>3</v>
      </c>
      <c r="G70" s="260">
        <f t="shared" si="0"/>
        <v>18374040</v>
      </c>
      <c r="H70" s="261">
        <f t="shared" si="5"/>
        <v>79620840</v>
      </c>
      <c r="I70" s="267">
        <f t="shared" si="6"/>
        <v>130659.84000000001</v>
      </c>
      <c r="J70" s="264">
        <f t="shared" si="9"/>
        <v>22473492.48</v>
      </c>
      <c r="K70" s="190">
        <f t="shared" si="1"/>
        <v>53640000</v>
      </c>
      <c r="L70" s="454">
        <f t="shared" si="2"/>
        <v>73353.846153846156</v>
      </c>
      <c r="M70" s="454">
        <f t="shared" si="3"/>
        <v>3785058.461538462</v>
      </c>
      <c r="N70" s="454">
        <f t="shared" si="4"/>
        <v>18925292.307692312</v>
      </c>
    </row>
    <row r="71" spans="1:14" ht="33">
      <c r="A71" s="160">
        <v>17</v>
      </c>
      <c r="B71" s="191"/>
      <c r="C71" s="116" t="s">
        <v>181</v>
      </c>
      <c r="D71" s="117">
        <v>120</v>
      </c>
      <c r="E71" s="113" t="s">
        <v>146</v>
      </c>
      <c r="F71" s="170">
        <v>3</v>
      </c>
      <c r="G71" s="260">
        <f t="shared" si="0"/>
        <v>18374040</v>
      </c>
      <c r="H71" s="261">
        <f t="shared" si="5"/>
        <v>79620840</v>
      </c>
      <c r="I71" s="267">
        <f t="shared" si="6"/>
        <v>130659.84000000001</v>
      </c>
      <c r="J71" s="264">
        <f t="shared" si="9"/>
        <v>15679180.800000001</v>
      </c>
      <c r="K71" s="190">
        <f t="shared" si="1"/>
        <v>53640000</v>
      </c>
      <c r="L71" s="454">
        <f t="shared" si="2"/>
        <v>73353.846153846156</v>
      </c>
      <c r="M71" s="454">
        <f t="shared" si="3"/>
        <v>2640738.4615384615</v>
      </c>
      <c r="N71" s="454">
        <f t="shared" si="4"/>
        <v>13203692.307692308</v>
      </c>
    </row>
    <row r="72" spans="1:14" s="270" customFormat="1">
      <c r="A72" s="271" t="s">
        <v>196</v>
      </c>
      <c r="B72" s="202"/>
      <c r="C72" s="272" t="s">
        <v>1187</v>
      </c>
      <c r="D72" s="273">
        <v>480</v>
      </c>
      <c r="E72" s="203" t="s">
        <v>148</v>
      </c>
      <c r="F72" s="274">
        <v>4.5309999999999997</v>
      </c>
      <c r="G72" s="452">
        <f t="shared" si="0"/>
        <v>27750925.079999994</v>
      </c>
      <c r="H72" s="452">
        <f t="shared" si="5"/>
        <v>120254008.67999998</v>
      </c>
      <c r="I72" s="275">
        <f t="shared" si="6"/>
        <v>197339.91167999996</v>
      </c>
      <c r="J72" s="276">
        <f t="shared" si="9"/>
        <v>94723157.606399983</v>
      </c>
      <c r="K72" s="190">
        <f t="shared" si="1"/>
        <v>81014280</v>
      </c>
      <c r="L72" s="454">
        <f t="shared" si="2"/>
        <v>110788.75897435898</v>
      </c>
      <c r="M72" s="454">
        <f t="shared" si="3"/>
        <v>15953581.292307694</v>
      </c>
      <c r="N72" s="454">
        <f t="shared" si="4"/>
        <v>79767906.461538464</v>
      </c>
    </row>
    <row r="73" spans="1:14" ht="23.25" customHeight="1">
      <c r="A73" s="204"/>
      <c r="B73" s="119"/>
      <c r="C73" s="205" t="s">
        <v>200</v>
      </c>
      <c r="D73" s="208">
        <f>D72+D54+D42+D14+D8</f>
        <v>5544</v>
      </c>
      <c r="E73" s="206"/>
      <c r="F73" s="207">
        <f>SUM(F9:F72)</f>
        <v>254.28700000000009</v>
      </c>
      <c r="G73" s="268">
        <f>SUM(G9:G72)</f>
        <v>1557426503.1600001</v>
      </c>
      <c r="H73" s="268">
        <f>SUM(H9:H72)</f>
        <v>6748848180.3599997</v>
      </c>
      <c r="I73" s="268">
        <f>SUM(I9:I72)</f>
        <v>11425032.911360001</v>
      </c>
      <c r="J73" s="269">
        <f>SUM(J9:J72)</f>
        <v>1081378428.6848001</v>
      </c>
      <c r="N73" s="455">
        <f>SUM(N9:N72)</f>
        <v>911530452.92307699</v>
      </c>
    </row>
    <row r="74" spans="1:14">
      <c r="J74" s="454"/>
    </row>
  </sheetData>
  <mergeCells count="4">
    <mergeCell ref="B1:C1"/>
    <mergeCell ref="B2:J2"/>
    <mergeCell ref="B3:J3"/>
    <mergeCell ref="B4:J4"/>
  </mergeCells>
  <pageMargins left="0.68" right="0.25" top="0.44" bottom="0.49" header="0.41" footer="0.46"/>
  <pageSetup paperSize="9" firstPageNumber="3" orientation="landscape" useFirstPageNumber="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79"/>
  <sheetViews>
    <sheetView tabSelected="1" topLeftCell="E8" zoomScale="90" zoomScaleNormal="90" zoomScalePageLayoutView="55" workbookViewId="0">
      <selection activeCell="F11" sqref="F11"/>
    </sheetView>
  </sheetViews>
  <sheetFormatPr defaultColWidth="9.140625" defaultRowHeight="16.5"/>
  <cols>
    <col min="1" max="1" width="6.7109375" style="56" customWidth="1"/>
    <col min="2" max="2" width="6.28515625" style="1" customWidth="1"/>
    <col min="3" max="3" width="46.42578125" style="2" customWidth="1"/>
    <col min="4" max="4" width="9.140625" style="2" customWidth="1"/>
    <col min="5" max="5" width="26.42578125" style="2" customWidth="1"/>
    <col min="6" max="6" width="10.7109375" style="2" customWidth="1"/>
    <col min="7" max="7" width="19.42578125" style="56" customWidth="1"/>
    <col min="8" max="8" width="18.28515625" style="56" customWidth="1"/>
    <col min="9" max="9" width="14.42578125" style="52" customWidth="1"/>
    <col min="10" max="10" width="16.28515625" style="1" customWidth="1"/>
    <col min="11" max="11" width="15.42578125" style="1" customWidth="1"/>
    <col min="12" max="13" width="14.42578125" style="1" customWidth="1"/>
    <col min="14" max="14" width="17.85546875" style="1" customWidth="1"/>
    <col min="15" max="15" width="21.42578125" style="1" customWidth="1"/>
    <col min="16" max="16" width="20.140625" style="1" customWidth="1"/>
    <col min="17" max="16384" width="9.140625" style="1"/>
  </cols>
  <sheetData>
    <row r="1" spans="1:16" ht="18.75">
      <c r="A1" s="1"/>
      <c r="B1" s="514" t="s">
        <v>44</v>
      </c>
      <c r="C1" s="514"/>
      <c r="D1" s="14"/>
      <c r="E1" s="14"/>
      <c r="F1" s="14"/>
      <c r="G1" s="14"/>
      <c r="H1" s="14"/>
      <c r="I1" s="14"/>
      <c r="J1" s="14"/>
      <c r="K1" s="14"/>
      <c r="L1" s="14"/>
      <c r="M1" s="14"/>
    </row>
    <row r="2" spans="1:16" ht="18.75">
      <c r="A2" s="1"/>
      <c r="B2" s="509" t="s">
        <v>128</v>
      </c>
      <c r="C2" s="509"/>
      <c r="D2" s="509"/>
      <c r="E2" s="509"/>
      <c r="F2" s="509"/>
      <c r="G2" s="509"/>
      <c r="H2" s="509"/>
      <c r="I2" s="509"/>
      <c r="J2" s="509"/>
      <c r="K2" s="509"/>
      <c r="L2" s="509"/>
      <c r="M2" s="509"/>
    </row>
    <row r="3" spans="1:16" ht="18.75" customHeight="1">
      <c r="A3" s="1"/>
      <c r="B3" s="510" t="s">
        <v>110</v>
      </c>
      <c r="C3" s="510"/>
      <c r="D3" s="510"/>
      <c r="E3" s="510"/>
      <c r="F3" s="510"/>
      <c r="G3" s="510"/>
      <c r="H3" s="510"/>
      <c r="I3" s="510"/>
      <c r="J3" s="510"/>
      <c r="K3" s="510"/>
      <c r="L3" s="510"/>
      <c r="M3" s="510"/>
      <c r="N3" s="510"/>
    </row>
    <row r="4" spans="1:16" ht="18.75" customHeight="1">
      <c r="B4" s="518" t="s">
        <v>1181</v>
      </c>
      <c r="C4" s="518"/>
      <c r="D4" s="518"/>
      <c r="E4" s="518"/>
      <c r="F4" s="518"/>
      <c r="G4" s="518"/>
      <c r="H4" s="518"/>
      <c r="I4" s="518"/>
      <c r="J4" s="518"/>
      <c r="K4" s="518"/>
      <c r="L4" s="518"/>
      <c r="M4" s="518"/>
      <c r="N4" s="518"/>
    </row>
    <row r="5" spans="1:16" ht="66" customHeight="1">
      <c r="A5" s="512" t="s">
        <v>0</v>
      </c>
      <c r="B5" s="512" t="s">
        <v>6</v>
      </c>
      <c r="C5" s="512" t="s">
        <v>109</v>
      </c>
      <c r="D5" s="512" t="s">
        <v>50</v>
      </c>
      <c r="E5" s="512" t="s">
        <v>49</v>
      </c>
      <c r="F5" s="515" t="s">
        <v>46</v>
      </c>
      <c r="G5" s="512" t="s">
        <v>1173</v>
      </c>
      <c r="H5" s="515" t="s">
        <v>48</v>
      </c>
      <c r="I5" s="512" t="s">
        <v>78</v>
      </c>
      <c r="J5" s="517" t="s">
        <v>61</v>
      </c>
      <c r="K5" s="517"/>
      <c r="L5" s="517"/>
      <c r="M5" s="517"/>
      <c r="N5" s="512" t="s">
        <v>35</v>
      </c>
      <c r="O5" s="453" t="s">
        <v>1210</v>
      </c>
      <c r="P5" s="453" t="s">
        <v>1211</v>
      </c>
    </row>
    <row r="6" spans="1:16">
      <c r="A6" s="513"/>
      <c r="B6" s="513"/>
      <c r="C6" s="513"/>
      <c r="D6" s="513"/>
      <c r="E6" s="513"/>
      <c r="F6" s="516"/>
      <c r="G6" s="513"/>
      <c r="H6" s="516"/>
      <c r="I6" s="513"/>
      <c r="J6" s="296" t="s">
        <v>79</v>
      </c>
      <c r="K6" s="296" t="s">
        <v>80</v>
      </c>
      <c r="L6" s="296" t="s">
        <v>81</v>
      </c>
      <c r="M6" s="296" t="s">
        <v>82</v>
      </c>
      <c r="N6" s="513"/>
    </row>
    <row r="7" spans="1:16" ht="25.5" customHeight="1">
      <c r="A7" s="294" t="s">
        <v>51</v>
      </c>
      <c r="B7" s="294" t="s">
        <v>52</v>
      </c>
      <c r="C7" s="294" t="s">
        <v>53</v>
      </c>
      <c r="D7" s="294" t="s">
        <v>54</v>
      </c>
      <c r="E7" s="294" t="s">
        <v>55</v>
      </c>
      <c r="F7" s="294" t="s">
        <v>56</v>
      </c>
      <c r="G7" s="294" t="s">
        <v>57</v>
      </c>
      <c r="H7" s="294" t="s">
        <v>56</v>
      </c>
      <c r="I7" s="294" t="s">
        <v>57</v>
      </c>
      <c r="J7" s="294" t="s">
        <v>58</v>
      </c>
      <c r="K7" s="294" t="s">
        <v>59</v>
      </c>
      <c r="L7" s="294" t="s">
        <v>83</v>
      </c>
      <c r="M7" s="294" t="s">
        <v>84</v>
      </c>
      <c r="N7" s="295" t="s">
        <v>85</v>
      </c>
    </row>
    <row r="8" spans="1:16" ht="25.5" customHeight="1">
      <c r="A8" s="158"/>
      <c r="B8" s="158"/>
      <c r="C8" s="209" t="s">
        <v>129</v>
      </c>
      <c r="D8" s="158" t="s">
        <v>1183</v>
      </c>
      <c r="E8" s="158"/>
      <c r="F8" s="158"/>
      <c r="G8" s="158"/>
      <c r="H8" s="158"/>
      <c r="I8" s="158"/>
      <c r="J8" s="158"/>
      <c r="K8" s="158"/>
      <c r="L8" s="158"/>
      <c r="M8" s="158"/>
      <c r="N8" s="159"/>
    </row>
    <row r="9" spans="1:16">
      <c r="A9" s="160">
        <v>1</v>
      </c>
      <c r="B9" s="161"/>
      <c r="C9" s="108" t="s">
        <v>130</v>
      </c>
      <c r="D9" s="109">
        <v>30</v>
      </c>
      <c r="E9" s="110" t="s">
        <v>131</v>
      </c>
      <c r="F9" s="162">
        <v>3.78</v>
      </c>
      <c r="G9" s="163">
        <f>F9*1590000*12+F9*1590000*12*7%</f>
        <v>77170968</v>
      </c>
      <c r="H9" s="163">
        <f>I9*D9</f>
        <v>3799186.116923077</v>
      </c>
      <c r="I9" s="111">
        <f t="shared" ref="I9:I14" si="0">(G9/450*32)/52*1.2</f>
        <v>126639.53723076923</v>
      </c>
      <c r="J9" s="164">
        <f>H9*18%</f>
        <v>683853.50104615383</v>
      </c>
      <c r="K9" s="164">
        <f>H9*3%</f>
        <v>113975.58350769231</v>
      </c>
      <c r="L9" s="164">
        <f>H9*1%</f>
        <v>37991.861169230768</v>
      </c>
      <c r="M9" s="164">
        <f>H9*2%</f>
        <v>75983.722338461535</v>
      </c>
      <c r="N9" s="165">
        <f>SUM(J9:M9)</f>
        <v>911804.66806153848</v>
      </c>
      <c r="O9" s="454">
        <f>'PL2.1.Lương GV'!L9</f>
        <v>92425.846153846156</v>
      </c>
      <c r="P9" s="454">
        <f>O9*D9*23.5%</f>
        <v>651602.21538461535</v>
      </c>
    </row>
    <row r="10" spans="1:16">
      <c r="A10" s="160">
        <v>2</v>
      </c>
      <c r="B10" s="157"/>
      <c r="C10" s="108" t="s">
        <v>132</v>
      </c>
      <c r="D10" s="109">
        <v>60</v>
      </c>
      <c r="E10" s="110" t="s">
        <v>133</v>
      </c>
      <c r="F10" s="162">
        <v>5.141</v>
      </c>
      <c r="G10" s="163">
        <f t="shared" ref="G10:G72" si="1">F10*1590000*12+F10*1590000*12*7%</f>
        <v>104956599.59999999</v>
      </c>
      <c r="H10" s="163">
        <f>I10*D10</f>
        <v>10334188.268307691</v>
      </c>
      <c r="I10" s="111">
        <f t="shared" si="0"/>
        <v>172236.47113846152</v>
      </c>
      <c r="J10" s="164">
        <f t="shared" ref="J10:J72" si="2">H10*18%</f>
        <v>1860153.8882953844</v>
      </c>
      <c r="K10" s="164">
        <f t="shared" ref="K10:K72" si="3">H10*3%</f>
        <v>310025.64804923075</v>
      </c>
      <c r="L10" s="164">
        <f t="shared" ref="L10:L72" si="4">H10*1%</f>
        <v>103341.88268307691</v>
      </c>
      <c r="M10" s="164">
        <f t="shared" ref="M10:M72" si="5">H10*2%</f>
        <v>206683.76536615382</v>
      </c>
      <c r="N10" s="165">
        <f t="shared" ref="N10:N68" si="6">SUM(J10:M10)</f>
        <v>2480205.184393846</v>
      </c>
      <c r="O10" s="454">
        <f>'PL2.1.Lương GV'!L10</f>
        <v>125704.04102564104</v>
      </c>
      <c r="P10" s="454">
        <f t="shared" ref="P10:P72" si="7">O10*D10*23.5%</f>
        <v>1772426.9784615384</v>
      </c>
    </row>
    <row r="11" spans="1:16" s="168" customFormat="1" ht="32.25" customHeight="1">
      <c r="A11" s="160">
        <v>3</v>
      </c>
      <c r="B11" s="166"/>
      <c r="C11" s="108" t="s">
        <v>134</v>
      </c>
      <c r="D11" s="109">
        <v>75</v>
      </c>
      <c r="E11" s="167" t="s">
        <v>197</v>
      </c>
      <c r="F11" s="162"/>
      <c r="G11" s="163">
        <f t="shared" si="1"/>
        <v>0</v>
      </c>
      <c r="H11" s="163">
        <f>I11*16</f>
        <v>0</v>
      </c>
      <c r="I11" s="111">
        <f t="shared" si="0"/>
        <v>0</v>
      </c>
      <c r="J11" s="164">
        <f>H11*18%</f>
        <v>0</v>
      </c>
      <c r="K11" s="164">
        <f t="shared" si="3"/>
        <v>0</v>
      </c>
      <c r="L11" s="164">
        <f t="shared" si="4"/>
        <v>0</v>
      </c>
      <c r="M11" s="164">
        <f t="shared" si="5"/>
        <v>0</v>
      </c>
      <c r="N11" s="110">
        <f t="shared" si="6"/>
        <v>0</v>
      </c>
      <c r="O11" s="454">
        <f>'PL2.1.Lương GV'!L11</f>
        <v>0</v>
      </c>
      <c r="P11" s="454">
        <f t="shared" si="7"/>
        <v>0</v>
      </c>
    </row>
    <row r="12" spans="1:16">
      <c r="A12" s="160">
        <v>4</v>
      </c>
      <c r="B12" s="157"/>
      <c r="C12" s="108" t="s">
        <v>135</v>
      </c>
      <c r="D12" s="109">
        <v>75</v>
      </c>
      <c r="E12" s="110" t="s">
        <v>136</v>
      </c>
      <c r="F12" s="162">
        <v>5.0110000000000001</v>
      </c>
      <c r="G12" s="163">
        <f t="shared" si="1"/>
        <v>102302571.59999999</v>
      </c>
      <c r="H12" s="163">
        <f t="shared" ref="H12:H72" si="8">I12*D12</f>
        <v>12591085.735384613</v>
      </c>
      <c r="I12" s="111">
        <f t="shared" si="0"/>
        <v>167881.14313846151</v>
      </c>
      <c r="J12" s="164">
        <f t="shared" si="2"/>
        <v>2266395.4323692303</v>
      </c>
      <c r="K12" s="164">
        <f t="shared" si="3"/>
        <v>377732.57206153841</v>
      </c>
      <c r="L12" s="164">
        <f t="shared" si="4"/>
        <v>125910.85735384614</v>
      </c>
      <c r="M12" s="164">
        <f t="shared" si="5"/>
        <v>251821.71470769227</v>
      </c>
      <c r="N12" s="165">
        <f t="shared" si="6"/>
        <v>3021860.5764923068</v>
      </c>
      <c r="O12" s="454">
        <f>'PL2.1.Lương GV'!L12</f>
        <v>122525.37435897437</v>
      </c>
      <c r="P12" s="454">
        <f t="shared" si="7"/>
        <v>2159509.7230769233</v>
      </c>
    </row>
    <row r="13" spans="1:16">
      <c r="A13" s="160">
        <v>5</v>
      </c>
      <c r="B13" s="157"/>
      <c r="C13" s="112" t="s">
        <v>137</v>
      </c>
      <c r="D13" s="109">
        <v>360</v>
      </c>
      <c r="E13" s="169" t="s">
        <v>138</v>
      </c>
      <c r="F13" s="170">
        <v>6.8479999999999999</v>
      </c>
      <c r="G13" s="163">
        <f t="shared" si="1"/>
        <v>139806028.80000001</v>
      </c>
      <c r="H13" s="163">
        <f t="shared" si="8"/>
        <v>82593100.091076925</v>
      </c>
      <c r="I13" s="111">
        <f t="shared" si="0"/>
        <v>229425.27803076923</v>
      </c>
      <c r="J13" s="164">
        <f t="shared" si="2"/>
        <v>14866758.016393846</v>
      </c>
      <c r="K13" s="164">
        <f t="shared" si="3"/>
        <v>2477793.0027323077</v>
      </c>
      <c r="L13" s="164">
        <f t="shared" si="4"/>
        <v>825931.00091076922</v>
      </c>
      <c r="M13" s="164">
        <f t="shared" si="5"/>
        <v>1651862.0018215384</v>
      </c>
      <c r="N13" s="165">
        <f t="shared" si="6"/>
        <v>19822344.021858461</v>
      </c>
      <c r="O13" s="454">
        <f>'PL2.1.Lương GV'!L13</f>
        <v>167442.37948717948</v>
      </c>
      <c r="P13" s="454">
        <f t="shared" si="7"/>
        <v>14165625.304615384</v>
      </c>
    </row>
    <row r="14" spans="1:16">
      <c r="A14" s="160"/>
      <c r="B14" s="157"/>
      <c r="C14" s="171" t="s">
        <v>139</v>
      </c>
      <c r="D14" s="199">
        <f>D15+D17+D32</f>
        <v>240</v>
      </c>
      <c r="E14" s="169"/>
      <c r="F14" s="170"/>
      <c r="G14" s="163">
        <f t="shared" si="1"/>
        <v>0</v>
      </c>
      <c r="H14" s="163"/>
      <c r="I14" s="111">
        <f t="shared" si="0"/>
        <v>0</v>
      </c>
      <c r="J14" s="164"/>
      <c r="K14" s="164"/>
      <c r="L14" s="164"/>
      <c r="M14" s="164"/>
      <c r="N14" s="165"/>
      <c r="O14" s="454">
        <f>'PL2.1.Lương GV'!L14</f>
        <v>0</v>
      </c>
      <c r="P14" s="454">
        <f t="shared" si="7"/>
        <v>0</v>
      </c>
    </row>
    <row r="15" spans="1:16">
      <c r="A15" s="160">
        <v>1</v>
      </c>
      <c r="B15" s="157"/>
      <c r="C15" s="112" t="s">
        <v>140</v>
      </c>
      <c r="D15" s="109">
        <f>30*3</f>
        <v>90</v>
      </c>
      <c r="E15" s="110" t="s">
        <v>131</v>
      </c>
      <c r="F15" s="162">
        <v>3.78</v>
      </c>
      <c r="G15" s="163">
        <f t="shared" si="1"/>
        <v>77170968</v>
      </c>
      <c r="H15" s="163">
        <f t="shared" si="8"/>
        <v>11397558.350769231</v>
      </c>
      <c r="I15" s="111">
        <f t="shared" ref="I15:I72" si="9">(G15/450*32)/52*1.2</f>
        <v>126639.53723076923</v>
      </c>
      <c r="J15" s="164">
        <f t="shared" si="2"/>
        <v>2051560.5031384616</v>
      </c>
      <c r="K15" s="164">
        <f t="shared" si="3"/>
        <v>341926.75052307692</v>
      </c>
      <c r="L15" s="164">
        <f t="shared" si="4"/>
        <v>113975.58350769231</v>
      </c>
      <c r="M15" s="164">
        <f t="shared" si="5"/>
        <v>227951.16701538462</v>
      </c>
      <c r="N15" s="165">
        <f t="shared" si="6"/>
        <v>2735414.0041846153</v>
      </c>
      <c r="O15" s="454">
        <f>'PL2.1.Lương GV'!L15</f>
        <v>92425.846153846156</v>
      </c>
      <c r="P15" s="454">
        <f t="shared" si="7"/>
        <v>1954806.6461538461</v>
      </c>
    </row>
    <row r="16" spans="1:16">
      <c r="A16" s="160"/>
      <c r="B16" s="157"/>
      <c r="C16" s="171" t="s">
        <v>201</v>
      </c>
      <c r="D16" s="109"/>
      <c r="E16" s="113"/>
      <c r="F16" s="162"/>
      <c r="G16" s="163">
        <f t="shared" si="1"/>
        <v>0</v>
      </c>
      <c r="H16" s="163">
        <f t="shared" si="8"/>
        <v>0</v>
      </c>
      <c r="I16" s="111">
        <f t="shared" si="9"/>
        <v>0</v>
      </c>
      <c r="J16" s="164">
        <f t="shared" si="2"/>
        <v>0</v>
      </c>
      <c r="K16" s="164">
        <f t="shared" si="3"/>
        <v>0</v>
      </c>
      <c r="L16" s="164">
        <f t="shared" si="4"/>
        <v>0</v>
      </c>
      <c r="M16" s="164">
        <f t="shared" si="5"/>
        <v>0</v>
      </c>
      <c r="N16" s="165">
        <f t="shared" si="6"/>
        <v>0</v>
      </c>
      <c r="O16" s="454">
        <f>'PL2.1.Lương GV'!L16</f>
        <v>0</v>
      </c>
      <c r="P16" s="454">
        <f t="shared" si="7"/>
        <v>0</v>
      </c>
    </row>
    <row r="17" spans="1:16">
      <c r="A17" s="160"/>
      <c r="B17" s="157"/>
      <c r="C17" s="171" t="s">
        <v>198</v>
      </c>
      <c r="D17" s="199">
        <v>120</v>
      </c>
      <c r="E17" s="113"/>
      <c r="F17" s="162"/>
      <c r="G17" s="163">
        <f t="shared" si="1"/>
        <v>0</v>
      </c>
      <c r="H17" s="163">
        <f t="shared" si="8"/>
        <v>0</v>
      </c>
      <c r="I17" s="111">
        <f t="shared" si="9"/>
        <v>0</v>
      </c>
      <c r="J17" s="164">
        <f t="shared" si="2"/>
        <v>0</v>
      </c>
      <c r="K17" s="164">
        <f t="shared" si="3"/>
        <v>0</v>
      </c>
      <c r="L17" s="164">
        <f t="shared" si="4"/>
        <v>0</v>
      </c>
      <c r="M17" s="164">
        <f t="shared" si="5"/>
        <v>0</v>
      </c>
      <c r="N17" s="165">
        <f t="shared" si="6"/>
        <v>0</v>
      </c>
      <c r="O17" s="454">
        <f>'PL2.1.Lương GV'!L17</f>
        <v>0</v>
      </c>
      <c r="P17" s="454">
        <f t="shared" si="7"/>
        <v>0</v>
      </c>
    </row>
    <row r="18" spans="1:16">
      <c r="A18" s="160">
        <v>2</v>
      </c>
      <c r="B18" s="157"/>
      <c r="C18" s="114" t="s">
        <v>141</v>
      </c>
      <c r="D18" s="115">
        <v>14</v>
      </c>
      <c r="E18" s="113" t="s">
        <v>142</v>
      </c>
      <c r="F18" s="170">
        <v>3.58</v>
      </c>
      <c r="G18" s="163">
        <f t="shared" si="1"/>
        <v>73087848</v>
      </c>
      <c r="H18" s="163">
        <f t="shared" si="8"/>
        <v>1679146.4566153847</v>
      </c>
      <c r="I18" s="111">
        <f t="shared" si="9"/>
        <v>119939.03261538461</v>
      </c>
      <c r="J18" s="164">
        <f t="shared" si="2"/>
        <v>302246.36219076923</v>
      </c>
      <c r="K18" s="164">
        <f t="shared" si="3"/>
        <v>50374.393698461536</v>
      </c>
      <c r="L18" s="164">
        <f t="shared" si="4"/>
        <v>16791.464566153845</v>
      </c>
      <c r="M18" s="164">
        <f t="shared" si="5"/>
        <v>33582.92913230769</v>
      </c>
      <c r="N18" s="165">
        <f t="shared" si="6"/>
        <v>402995.14958769229</v>
      </c>
      <c r="O18" s="454">
        <f>'PL2.1.Lương GV'!L18</f>
        <v>87535.58974358975</v>
      </c>
      <c r="P18" s="454">
        <f t="shared" si="7"/>
        <v>287992.09025641024</v>
      </c>
    </row>
    <row r="19" spans="1:16">
      <c r="A19" s="160">
        <v>3</v>
      </c>
      <c r="B19" s="157"/>
      <c r="C19" s="114" t="s">
        <v>143</v>
      </c>
      <c r="D19" s="115">
        <v>8</v>
      </c>
      <c r="E19" s="113" t="s">
        <v>144</v>
      </c>
      <c r="F19" s="170">
        <v>5.976</v>
      </c>
      <c r="G19" s="163">
        <f t="shared" si="1"/>
        <v>122003625.59999999</v>
      </c>
      <c r="H19" s="163">
        <f t="shared" si="8"/>
        <v>1601688.6232615383</v>
      </c>
      <c r="I19" s="111">
        <f t="shared" si="9"/>
        <v>200211.07790769229</v>
      </c>
      <c r="J19" s="164">
        <f t="shared" si="2"/>
        <v>288303.95218707691</v>
      </c>
      <c r="K19" s="164">
        <f t="shared" si="3"/>
        <v>48050.658697846149</v>
      </c>
      <c r="L19" s="164">
        <f t="shared" si="4"/>
        <v>16016.886232615383</v>
      </c>
      <c r="M19" s="164">
        <f t="shared" si="5"/>
        <v>32033.772465230766</v>
      </c>
      <c r="N19" s="165">
        <f t="shared" si="6"/>
        <v>384405.26958276925</v>
      </c>
      <c r="O19" s="454">
        <f>'PL2.1.Lương GV'!L19</f>
        <v>146120.86153846156</v>
      </c>
      <c r="P19" s="454">
        <f t="shared" si="7"/>
        <v>274707.2196923077</v>
      </c>
    </row>
    <row r="20" spans="1:16">
      <c r="A20" s="160">
        <v>4</v>
      </c>
      <c r="B20" s="157"/>
      <c r="C20" s="114" t="s">
        <v>145</v>
      </c>
      <c r="D20" s="115">
        <v>8</v>
      </c>
      <c r="E20" s="113" t="s">
        <v>146</v>
      </c>
      <c r="F20" s="170">
        <v>3</v>
      </c>
      <c r="G20" s="163">
        <f t="shared" si="1"/>
        <v>61246800</v>
      </c>
      <c r="H20" s="163">
        <f t="shared" si="8"/>
        <v>804060.55384615378</v>
      </c>
      <c r="I20" s="111">
        <f t="shared" si="9"/>
        <v>100507.56923076922</v>
      </c>
      <c r="J20" s="164">
        <f t="shared" si="2"/>
        <v>144730.89969230766</v>
      </c>
      <c r="K20" s="164">
        <f t="shared" si="3"/>
        <v>24121.816615384614</v>
      </c>
      <c r="L20" s="164">
        <f t="shared" si="4"/>
        <v>8040.6055384615383</v>
      </c>
      <c r="M20" s="164">
        <f t="shared" si="5"/>
        <v>16081.211076923077</v>
      </c>
      <c r="N20" s="165">
        <f t="shared" si="6"/>
        <v>192974.53292307688</v>
      </c>
      <c r="O20" s="454">
        <f>'PL2.1.Lương GV'!L20</f>
        <v>73353.846153846156</v>
      </c>
      <c r="P20" s="454">
        <f t="shared" si="7"/>
        <v>137905.23076923075</v>
      </c>
    </row>
    <row r="21" spans="1:16" ht="33">
      <c r="A21" s="160">
        <v>5</v>
      </c>
      <c r="B21" s="157"/>
      <c r="C21" s="116" t="s">
        <v>147</v>
      </c>
      <c r="D21" s="115">
        <v>10</v>
      </c>
      <c r="E21" s="113" t="s">
        <v>148</v>
      </c>
      <c r="F21" s="170">
        <v>4.5309999999999997</v>
      </c>
      <c r="G21" s="163">
        <f t="shared" si="1"/>
        <v>92503083.599999979</v>
      </c>
      <c r="H21" s="163">
        <f t="shared" si="8"/>
        <v>1517999.3206153845</v>
      </c>
      <c r="I21" s="111">
        <f t="shared" si="9"/>
        <v>151799.93206153845</v>
      </c>
      <c r="J21" s="164">
        <f t="shared" si="2"/>
        <v>273239.87771076919</v>
      </c>
      <c r="K21" s="164">
        <f t="shared" si="3"/>
        <v>45539.979618461533</v>
      </c>
      <c r="L21" s="164">
        <f t="shared" si="4"/>
        <v>15179.993206153846</v>
      </c>
      <c r="M21" s="164">
        <f t="shared" si="5"/>
        <v>30359.986412307691</v>
      </c>
      <c r="N21" s="165">
        <f t="shared" si="6"/>
        <v>364319.83694769227</v>
      </c>
      <c r="O21" s="454">
        <f>'PL2.1.Lương GV'!L21</f>
        <v>110788.75897435898</v>
      </c>
      <c r="P21" s="454">
        <f t="shared" si="7"/>
        <v>260353.58358974359</v>
      </c>
    </row>
    <row r="22" spans="1:16">
      <c r="A22" s="160">
        <v>6</v>
      </c>
      <c r="B22" s="157"/>
      <c r="C22" s="114" t="s">
        <v>149</v>
      </c>
      <c r="D22" s="115">
        <v>10</v>
      </c>
      <c r="E22" s="113" t="s">
        <v>146</v>
      </c>
      <c r="F22" s="170">
        <v>3</v>
      </c>
      <c r="G22" s="163">
        <f t="shared" si="1"/>
        <v>61246800</v>
      </c>
      <c r="H22" s="163">
        <f t="shared" si="8"/>
        <v>1005075.6923076923</v>
      </c>
      <c r="I22" s="111">
        <f t="shared" si="9"/>
        <v>100507.56923076922</v>
      </c>
      <c r="J22" s="164">
        <f t="shared" si="2"/>
        <v>180913.62461538459</v>
      </c>
      <c r="K22" s="164">
        <f t="shared" si="3"/>
        <v>30152.270769230767</v>
      </c>
      <c r="L22" s="164">
        <f t="shared" si="4"/>
        <v>10050.756923076922</v>
      </c>
      <c r="M22" s="164">
        <f t="shared" si="5"/>
        <v>20101.513846153844</v>
      </c>
      <c r="N22" s="165">
        <f t="shared" si="6"/>
        <v>241218.16615384613</v>
      </c>
      <c r="O22" s="454">
        <f>'PL2.1.Lương GV'!L22</f>
        <v>73353.846153846156</v>
      </c>
      <c r="P22" s="454">
        <f t="shared" si="7"/>
        <v>172381.53846153844</v>
      </c>
    </row>
    <row r="23" spans="1:16">
      <c r="A23" s="160">
        <v>7</v>
      </c>
      <c r="B23" s="157"/>
      <c r="C23" s="114" t="s">
        <v>150</v>
      </c>
      <c r="D23" s="115">
        <v>4</v>
      </c>
      <c r="E23" s="113" t="s">
        <v>146</v>
      </c>
      <c r="F23" s="170">
        <v>3</v>
      </c>
      <c r="G23" s="163">
        <f t="shared" si="1"/>
        <v>61246800</v>
      </c>
      <c r="H23" s="163">
        <f t="shared" si="8"/>
        <v>402030.27692307689</v>
      </c>
      <c r="I23" s="111">
        <f t="shared" si="9"/>
        <v>100507.56923076922</v>
      </c>
      <c r="J23" s="164">
        <f t="shared" si="2"/>
        <v>72365.449846153831</v>
      </c>
      <c r="K23" s="164">
        <f t="shared" si="3"/>
        <v>12060.908307692307</v>
      </c>
      <c r="L23" s="164">
        <f t="shared" si="4"/>
        <v>4020.3027692307692</v>
      </c>
      <c r="M23" s="164">
        <f t="shared" si="5"/>
        <v>8040.6055384615383</v>
      </c>
      <c r="N23" s="165">
        <f t="shared" si="6"/>
        <v>96487.266461538442</v>
      </c>
      <c r="O23" s="454">
        <f>'PL2.1.Lương GV'!L23</f>
        <v>73353.846153846156</v>
      </c>
      <c r="P23" s="454">
        <f t="shared" si="7"/>
        <v>68952.615384615376</v>
      </c>
    </row>
    <row r="24" spans="1:16">
      <c r="A24" s="160">
        <v>8</v>
      </c>
      <c r="B24" s="157"/>
      <c r="C24" s="114" t="s">
        <v>151</v>
      </c>
      <c r="D24" s="115">
        <v>10</v>
      </c>
      <c r="E24" s="113" t="s">
        <v>144</v>
      </c>
      <c r="F24" s="170">
        <v>5.976</v>
      </c>
      <c r="G24" s="163">
        <f t="shared" si="1"/>
        <v>122003625.59999999</v>
      </c>
      <c r="H24" s="163">
        <f t="shared" si="8"/>
        <v>2002110.7790769229</v>
      </c>
      <c r="I24" s="111">
        <f t="shared" si="9"/>
        <v>200211.07790769229</v>
      </c>
      <c r="J24" s="164">
        <f t="shared" si="2"/>
        <v>360379.94023384614</v>
      </c>
      <c r="K24" s="164">
        <f t="shared" si="3"/>
        <v>60063.323372307685</v>
      </c>
      <c r="L24" s="164">
        <f t="shared" si="4"/>
        <v>20021.107790769231</v>
      </c>
      <c r="M24" s="164">
        <f t="shared" si="5"/>
        <v>40042.215581538461</v>
      </c>
      <c r="N24" s="165">
        <f t="shared" si="6"/>
        <v>480506.58697846154</v>
      </c>
      <c r="O24" s="454">
        <f>'PL2.1.Lương GV'!L24</f>
        <v>146120.86153846156</v>
      </c>
      <c r="P24" s="454">
        <f t="shared" si="7"/>
        <v>343384.02461538464</v>
      </c>
    </row>
    <row r="25" spans="1:16">
      <c r="A25" s="160">
        <v>9</v>
      </c>
      <c r="B25" s="157"/>
      <c r="C25" s="116" t="s">
        <v>152</v>
      </c>
      <c r="D25" s="115">
        <v>6</v>
      </c>
      <c r="E25" s="113" t="s">
        <v>144</v>
      </c>
      <c r="F25" s="170">
        <v>5.976</v>
      </c>
      <c r="G25" s="163">
        <f t="shared" si="1"/>
        <v>122003625.59999999</v>
      </c>
      <c r="H25" s="163">
        <f t="shared" si="8"/>
        <v>1201266.4674461538</v>
      </c>
      <c r="I25" s="111">
        <f t="shared" si="9"/>
        <v>200211.07790769229</v>
      </c>
      <c r="J25" s="164">
        <f t="shared" si="2"/>
        <v>216227.96414030765</v>
      </c>
      <c r="K25" s="164">
        <f t="shared" si="3"/>
        <v>36037.994023384614</v>
      </c>
      <c r="L25" s="164">
        <f t="shared" si="4"/>
        <v>12012.664674461537</v>
      </c>
      <c r="M25" s="164">
        <f t="shared" si="5"/>
        <v>24025.329348923075</v>
      </c>
      <c r="N25" s="165">
        <f t="shared" si="6"/>
        <v>288303.95218707685</v>
      </c>
      <c r="O25" s="454">
        <f>'PL2.1.Lương GV'!L25</f>
        <v>146120.86153846156</v>
      </c>
      <c r="P25" s="454">
        <f t="shared" si="7"/>
        <v>206030.41476923079</v>
      </c>
    </row>
    <row r="26" spans="1:16" ht="33">
      <c r="A26" s="160">
        <v>10</v>
      </c>
      <c r="B26" s="157"/>
      <c r="C26" s="116" t="s">
        <v>153</v>
      </c>
      <c r="D26" s="115">
        <v>10</v>
      </c>
      <c r="E26" s="113" t="s">
        <v>144</v>
      </c>
      <c r="F26" s="170">
        <v>5.976</v>
      </c>
      <c r="G26" s="163">
        <f t="shared" si="1"/>
        <v>122003625.59999999</v>
      </c>
      <c r="H26" s="163">
        <f t="shared" si="8"/>
        <v>2002110.7790769229</v>
      </c>
      <c r="I26" s="111">
        <f t="shared" si="9"/>
        <v>200211.07790769229</v>
      </c>
      <c r="J26" s="164">
        <f t="shared" si="2"/>
        <v>360379.94023384614</v>
      </c>
      <c r="K26" s="164">
        <f t="shared" si="3"/>
        <v>60063.323372307685</v>
      </c>
      <c r="L26" s="164">
        <f t="shared" si="4"/>
        <v>20021.107790769231</v>
      </c>
      <c r="M26" s="164">
        <f t="shared" si="5"/>
        <v>40042.215581538461</v>
      </c>
      <c r="N26" s="165">
        <f t="shared" si="6"/>
        <v>480506.58697846154</v>
      </c>
      <c r="O26" s="454">
        <f>'PL2.1.Lương GV'!L26</f>
        <v>146120.86153846156</v>
      </c>
      <c r="P26" s="454">
        <f t="shared" si="7"/>
        <v>343384.02461538464</v>
      </c>
    </row>
    <row r="27" spans="1:16">
      <c r="A27" s="160">
        <v>11</v>
      </c>
      <c r="B27" s="157"/>
      <c r="C27" s="116" t="s">
        <v>154</v>
      </c>
      <c r="D27" s="115">
        <v>8</v>
      </c>
      <c r="E27" s="113" t="s">
        <v>148</v>
      </c>
      <c r="F27" s="170">
        <v>4.5309999999999997</v>
      </c>
      <c r="G27" s="163">
        <f t="shared" si="1"/>
        <v>92503083.599999979</v>
      </c>
      <c r="H27" s="163">
        <f t="shared" si="8"/>
        <v>1214399.4564923076</v>
      </c>
      <c r="I27" s="111">
        <f t="shared" si="9"/>
        <v>151799.93206153845</v>
      </c>
      <c r="J27" s="164">
        <f t="shared" si="2"/>
        <v>218591.90216861537</v>
      </c>
      <c r="K27" s="164">
        <f t="shared" si="3"/>
        <v>36431.983694769224</v>
      </c>
      <c r="L27" s="164">
        <f t="shared" si="4"/>
        <v>12143.994564923076</v>
      </c>
      <c r="M27" s="164">
        <f t="shared" si="5"/>
        <v>24287.989129846152</v>
      </c>
      <c r="N27" s="165">
        <f t="shared" si="6"/>
        <v>291455.86955815379</v>
      </c>
      <c r="O27" s="454">
        <f>'PL2.1.Lương GV'!L27</f>
        <v>110788.75897435898</v>
      </c>
      <c r="P27" s="454">
        <f t="shared" si="7"/>
        <v>208282.86687179486</v>
      </c>
    </row>
    <row r="28" spans="1:16">
      <c r="A28" s="160">
        <v>12</v>
      </c>
      <c r="B28" s="157"/>
      <c r="C28" s="116" t="s">
        <v>155</v>
      </c>
      <c r="D28" s="115">
        <v>10</v>
      </c>
      <c r="E28" s="113" t="s">
        <v>142</v>
      </c>
      <c r="F28" s="170">
        <v>3.58</v>
      </c>
      <c r="G28" s="163">
        <f t="shared" si="1"/>
        <v>73087848</v>
      </c>
      <c r="H28" s="163">
        <f t="shared" si="8"/>
        <v>1199390.326153846</v>
      </c>
      <c r="I28" s="111">
        <f t="shared" si="9"/>
        <v>119939.03261538461</v>
      </c>
      <c r="J28" s="164">
        <f t="shared" si="2"/>
        <v>215890.25870769226</v>
      </c>
      <c r="K28" s="164">
        <f t="shared" si="3"/>
        <v>35981.709784615377</v>
      </c>
      <c r="L28" s="164">
        <f t="shared" si="4"/>
        <v>11993.90326153846</v>
      </c>
      <c r="M28" s="164">
        <f t="shared" si="5"/>
        <v>23987.806523076921</v>
      </c>
      <c r="N28" s="165">
        <f t="shared" si="6"/>
        <v>287853.67827692302</v>
      </c>
      <c r="O28" s="454">
        <f>'PL2.1.Lương GV'!L28</f>
        <v>87535.58974358975</v>
      </c>
      <c r="P28" s="454">
        <f t="shared" si="7"/>
        <v>205708.63589743589</v>
      </c>
    </row>
    <row r="29" spans="1:16">
      <c r="A29" s="160">
        <v>13</v>
      </c>
      <c r="B29" s="157"/>
      <c r="C29" s="116" t="s">
        <v>156</v>
      </c>
      <c r="D29" s="115">
        <v>6</v>
      </c>
      <c r="E29" s="113" t="s">
        <v>142</v>
      </c>
      <c r="F29" s="170">
        <v>3.58</v>
      </c>
      <c r="G29" s="163">
        <f t="shared" si="1"/>
        <v>73087848</v>
      </c>
      <c r="H29" s="163">
        <f t="shared" si="8"/>
        <v>719634.19569230767</v>
      </c>
      <c r="I29" s="111">
        <f t="shared" si="9"/>
        <v>119939.03261538461</v>
      </c>
      <c r="J29" s="164">
        <f t="shared" si="2"/>
        <v>129534.15522461537</v>
      </c>
      <c r="K29" s="164">
        <f t="shared" si="3"/>
        <v>21589.02587076923</v>
      </c>
      <c r="L29" s="164">
        <f t="shared" si="4"/>
        <v>7196.3419569230764</v>
      </c>
      <c r="M29" s="164">
        <f t="shared" si="5"/>
        <v>14392.683913846153</v>
      </c>
      <c r="N29" s="165">
        <f t="shared" si="6"/>
        <v>172712.20696615384</v>
      </c>
      <c r="O29" s="454">
        <f>'PL2.1.Lương GV'!L29</f>
        <v>87535.58974358975</v>
      </c>
      <c r="P29" s="454">
        <f t="shared" si="7"/>
        <v>123425.18153846153</v>
      </c>
    </row>
    <row r="30" spans="1:16">
      <c r="A30" s="160">
        <v>14</v>
      </c>
      <c r="B30" s="157"/>
      <c r="C30" s="116" t="s">
        <v>157</v>
      </c>
      <c r="D30" s="115">
        <v>6</v>
      </c>
      <c r="E30" s="113" t="s">
        <v>142</v>
      </c>
      <c r="F30" s="170">
        <v>3.58</v>
      </c>
      <c r="G30" s="163">
        <f t="shared" si="1"/>
        <v>73087848</v>
      </c>
      <c r="H30" s="163">
        <f t="shared" si="8"/>
        <v>719634.19569230767</v>
      </c>
      <c r="I30" s="111">
        <f t="shared" si="9"/>
        <v>119939.03261538461</v>
      </c>
      <c r="J30" s="164">
        <f t="shared" si="2"/>
        <v>129534.15522461537</v>
      </c>
      <c r="K30" s="164">
        <f t="shared" si="3"/>
        <v>21589.02587076923</v>
      </c>
      <c r="L30" s="164">
        <f t="shared" si="4"/>
        <v>7196.3419569230764</v>
      </c>
      <c r="M30" s="164">
        <f t="shared" si="5"/>
        <v>14392.683913846153</v>
      </c>
      <c r="N30" s="165">
        <f t="shared" si="6"/>
        <v>172712.20696615384</v>
      </c>
      <c r="O30" s="454">
        <f>'PL2.1.Lương GV'!L30</f>
        <v>87535.58974358975</v>
      </c>
      <c r="P30" s="454">
        <f t="shared" si="7"/>
        <v>123425.18153846153</v>
      </c>
    </row>
    <row r="31" spans="1:16" s="168" customFormat="1" ht="33">
      <c r="A31" s="160">
        <v>15</v>
      </c>
      <c r="B31" s="166"/>
      <c r="C31" s="116" t="s">
        <v>158</v>
      </c>
      <c r="D31" s="115">
        <v>10</v>
      </c>
      <c r="E31" s="113" t="s">
        <v>148</v>
      </c>
      <c r="F31" s="170">
        <v>4.5309999999999997</v>
      </c>
      <c r="G31" s="163">
        <f t="shared" si="1"/>
        <v>92503083.599999979</v>
      </c>
      <c r="H31" s="163">
        <f t="shared" si="8"/>
        <v>1517999.3206153845</v>
      </c>
      <c r="I31" s="111">
        <f t="shared" si="9"/>
        <v>151799.93206153845</v>
      </c>
      <c r="J31" s="164">
        <f t="shared" si="2"/>
        <v>273239.87771076919</v>
      </c>
      <c r="K31" s="164">
        <f t="shared" si="3"/>
        <v>45539.979618461533</v>
      </c>
      <c r="L31" s="164">
        <f t="shared" si="4"/>
        <v>15179.993206153846</v>
      </c>
      <c r="M31" s="164">
        <f t="shared" si="5"/>
        <v>30359.986412307691</v>
      </c>
      <c r="N31" s="110">
        <f t="shared" si="6"/>
        <v>364319.83694769227</v>
      </c>
      <c r="O31" s="454">
        <f>'PL2.1.Lương GV'!L31</f>
        <v>110788.75897435898</v>
      </c>
      <c r="P31" s="454">
        <f t="shared" si="7"/>
        <v>260353.58358974359</v>
      </c>
    </row>
    <row r="32" spans="1:16">
      <c r="A32" s="160"/>
      <c r="B32" s="157"/>
      <c r="C32" s="171" t="s">
        <v>199</v>
      </c>
      <c r="D32" s="200">
        <v>30</v>
      </c>
      <c r="E32" s="113"/>
      <c r="F32" s="170"/>
      <c r="G32" s="163">
        <f t="shared" si="1"/>
        <v>0</v>
      </c>
      <c r="H32" s="163">
        <f t="shared" si="8"/>
        <v>0</v>
      </c>
      <c r="I32" s="111">
        <f t="shared" si="9"/>
        <v>0</v>
      </c>
      <c r="J32" s="164">
        <f t="shared" si="2"/>
        <v>0</v>
      </c>
      <c r="K32" s="164">
        <f t="shared" si="3"/>
        <v>0</v>
      </c>
      <c r="L32" s="164">
        <f t="shared" si="4"/>
        <v>0</v>
      </c>
      <c r="M32" s="164">
        <f t="shared" si="5"/>
        <v>0</v>
      </c>
      <c r="N32" s="165">
        <f t="shared" si="6"/>
        <v>0</v>
      </c>
      <c r="O32" s="454">
        <f>'PL2.1.Lương GV'!L32</f>
        <v>0</v>
      </c>
      <c r="P32" s="454">
        <f t="shared" si="7"/>
        <v>0</v>
      </c>
    </row>
    <row r="33" spans="1:16">
      <c r="A33" s="160">
        <v>16</v>
      </c>
      <c r="B33" s="157"/>
      <c r="C33" s="114" t="s">
        <v>159</v>
      </c>
      <c r="D33" s="115">
        <v>3</v>
      </c>
      <c r="E33" s="113" t="s">
        <v>144</v>
      </c>
      <c r="F33" s="170">
        <v>5.976</v>
      </c>
      <c r="G33" s="163">
        <f t="shared" si="1"/>
        <v>122003625.59999999</v>
      </c>
      <c r="H33" s="163">
        <f t="shared" si="8"/>
        <v>600633.23372307688</v>
      </c>
      <c r="I33" s="111">
        <f t="shared" si="9"/>
        <v>200211.07790769229</v>
      </c>
      <c r="J33" s="164">
        <f t="shared" si="2"/>
        <v>108113.98207015383</v>
      </c>
      <c r="K33" s="164">
        <f t="shared" si="3"/>
        <v>18018.997011692307</v>
      </c>
      <c r="L33" s="164">
        <f t="shared" si="4"/>
        <v>6006.3323372307686</v>
      </c>
      <c r="M33" s="164">
        <f t="shared" si="5"/>
        <v>12012.664674461537</v>
      </c>
      <c r="N33" s="165">
        <f t="shared" si="6"/>
        <v>144151.97609353843</v>
      </c>
      <c r="O33" s="454">
        <f>'PL2.1.Lương GV'!L33</f>
        <v>146120.86153846156</v>
      </c>
      <c r="P33" s="454">
        <f t="shared" si="7"/>
        <v>103015.20738461539</v>
      </c>
    </row>
    <row r="34" spans="1:16">
      <c r="A34" s="160">
        <v>17</v>
      </c>
      <c r="B34" s="157"/>
      <c r="C34" s="114" t="s">
        <v>160</v>
      </c>
      <c r="D34" s="115">
        <v>3</v>
      </c>
      <c r="E34" s="113" t="s">
        <v>144</v>
      </c>
      <c r="F34" s="170">
        <v>5.976</v>
      </c>
      <c r="G34" s="163">
        <f t="shared" si="1"/>
        <v>122003625.59999999</v>
      </c>
      <c r="H34" s="163">
        <f t="shared" si="8"/>
        <v>600633.23372307688</v>
      </c>
      <c r="I34" s="111">
        <f t="shared" si="9"/>
        <v>200211.07790769229</v>
      </c>
      <c r="J34" s="164">
        <f t="shared" si="2"/>
        <v>108113.98207015383</v>
      </c>
      <c r="K34" s="164">
        <f t="shared" si="3"/>
        <v>18018.997011692307</v>
      </c>
      <c r="L34" s="164">
        <f t="shared" si="4"/>
        <v>6006.3323372307686</v>
      </c>
      <c r="M34" s="164">
        <f t="shared" si="5"/>
        <v>12012.664674461537</v>
      </c>
      <c r="N34" s="165">
        <f t="shared" si="6"/>
        <v>144151.97609353843</v>
      </c>
      <c r="O34" s="454">
        <f>'PL2.1.Lương GV'!L34</f>
        <v>146120.86153846156</v>
      </c>
      <c r="P34" s="454">
        <f t="shared" si="7"/>
        <v>103015.20738461539</v>
      </c>
    </row>
    <row r="35" spans="1:16">
      <c r="A35" s="160">
        <v>18</v>
      </c>
      <c r="B35" s="157"/>
      <c r="C35" s="114" t="s">
        <v>161</v>
      </c>
      <c r="D35" s="115">
        <v>2</v>
      </c>
      <c r="E35" s="113" t="s">
        <v>144</v>
      </c>
      <c r="F35" s="170">
        <v>5.976</v>
      </c>
      <c r="G35" s="163">
        <f t="shared" si="1"/>
        <v>122003625.59999999</v>
      </c>
      <c r="H35" s="163">
        <f t="shared" si="8"/>
        <v>400422.15581538458</v>
      </c>
      <c r="I35" s="111">
        <f t="shared" si="9"/>
        <v>200211.07790769229</v>
      </c>
      <c r="J35" s="164">
        <f t="shared" si="2"/>
        <v>72075.988046769227</v>
      </c>
      <c r="K35" s="164">
        <f t="shared" si="3"/>
        <v>12012.664674461537</v>
      </c>
      <c r="L35" s="164">
        <f t="shared" si="4"/>
        <v>4004.2215581538458</v>
      </c>
      <c r="M35" s="164">
        <f t="shared" si="5"/>
        <v>8008.4431163076915</v>
      </c>
      <c r="N35" s="165">
        <f t="shared" si="6"/>
        <v>96101.317395692313</v>
      </c>
      <c r="O35" s="454">
        <f>'PL2.1.Lương GV'!L35</f>
        <v>146120.86153846156</v>
      </c>
      <c r="P35" s="454">
        <f t="shared" si="7"/>
        <v>68676.804923076925</v>
      </c>
    </row>
    <row r="36" spans="1:16">
      <c r="A36" s="160">
        <v>19</v>
      </c>
      <c r="B36" s="157"/>
      <c r="C36" s="114" t="s">
        <v>162</v>
      </c>
      <c r="D36" s="115">
        <v>2</v>
      </c>
      <c r="E36" s="113" t="s">
        <v>144</v>
      </c>
      <c r="F36" s="170">
        <v>5.976</v>
      </c>
      <c r="G36" s="163">
        <f t="shared" si="1"/>
        <v>122003625.59999999</v>
      </c>
      <c r="H36" s="163">
        <f t="shared" si="8"/>
        <v>400422.15581538458</v>
      </c>
      <c r="I36" s="111">
        <f t="shared" si="9"/>
        <v>200211.07790769229</v>
      </c>
      <c r="J36" s="164">
        <f t="shared" si="2"/>
        <v>72075.988046769227</v>
      </c>
      <c r="K36" s="164">
        <f t="shared" si="3"/>
        <v>12012.664674461537</v>
      </c>
      <c r="L36" s="164">
        <f t="shared" si="4"/>
        <v>4004.2215581538458</v>
      </c>
      <c r="M36" s="164">
        <f t="shared" si="5"/>
        <v>8008.4431163076915</v>
      </c>
      <c r="N36" s="165">
        <f t="shared" si="6"/>
        <v>96101.317395692313</v>
      </c>
      <c r="O36" s="454">
        <f>'PL2.1.Lương GV'!L36</f>
        <v>146120.86153846156</v>
      </c>
      <c r="P36" s="454">
        <f t="shared" si="7"/>
        <v>68676.804923076925</v>
      </c>
    </row>
    <row r="37" spans="1:16" s="168" customFormat="1" ht="33">
      <c r="A37" s="160">
        <v>20</v>
      </c>
      <c r="B37" s="166"/>
      <c r="C37" s="116" t="s">
        <v>163</v>
      </c>
      <c r="D37" s="115">
        <v>5</v>
      </c>
      <c r="E37" s="113" t="s">
        <v>142</v>
      </c>
      <c r="F37" s="170">
        <v>3.58</v>
      </c>
      <c r="G37" s="163">
        <f t="shared" si="1"/>
        <v>73087848</v>
      </c>
      <c r="H37" s="163">
        <f t="shared" si="8"/>
        <v>599695.163076923</v>
      </c>
      <c r="I37" s="111">
        <f t="shared" si="9"/>
        <v>119939.03261538461</v>
      </c>
      <c r="J37" s="164">
        <f t="shared" si="2"/>
        <v>107945.12935384613</v>
      </c>
      <c r="K37" s="164">
        <f t="shared" si="3"/>
        <v>17990.854892307689</v>
      </c>
      <c r="L37" s="164">
        <f t="shared" si="4"/>
        <v>5996.9516307692302</v>
      </c>
      <c r="M37" s="164">
        <f t="shared" si="5"/>
        <v>11993.90326153846</v>
      </c>
      <c r="N37" s="110">
        <f t="shared" si="6"/>
        <v>143926.83913846151</v>
      </c>
      <c r="O37" s="454">
        <f>'PL2.1.Lương GV'!L37</f>
        <v>87535.58974358975</v>
      </c>
      <c r="P37" s="454">
        <f t="shared" si="7"/>
        <v>102854.31794871794</v>
      </c>
    </row>
    <row r="38" spans="1:16" s="168" customFormat="1" ht="33">
      <c r="A38" s="160">
        <v>21</v>
      </c>
      <c r="B38" s="166"/>
      <c r="C38" s="116" t="s">
        <v>164</v>
      </c>
      <c r="D38" s="115">
        <v>5</v>
      </c>
      <c r="E38" s="113" t="s">
        <v>142</v>
      </c>
      <c r="F38" s="170">
        <v>3.58</v>
      </c>
      <c r="G38" s="163">
        <f t="shared" si="1"/>
        <v>73087848</v>
      </c>
      <c r="H38" s="163">
        <f t="shared" si="8"/>
        <v>599695.163076923</v>
      </c>
      <c r="I38" s="111">
        <f t="shared" si="9"/>
        <v>119939.03261538461</v>
      </c>
      <c r="J38" s="164">
        <f t="shared" si="2"/>
        <v>107945.12935384613</v>
      </c>
      <c r="K38" s="164">
        <f t="shared" si="3"/>
        <v>17990.854892307689</v>
      </c>
      <c r="L38" s="164">
        <f t="shared" si="4"/>
        <v>5996.9516307692302</v>
      </c>
      <c r="M38" s="164">
        <f t="shared" si="5"/>
        <v>11993.90326153846</v>
      </c>
      <c r="N38" s="110">
        <f t="shared" si="6"/>
        <v>143926.83913846151</v>
      </c>
      <c r="O38" s="454">
        <f>'PL2.1.Lương GV'!L38</f>
        <v>87535.58974358975</v>
      </c>
      <c r="P38" s="454">
        <f t="shared" si="7"/>
        <v>102854.31794871794</v>
      </c>
    </row>
    <row r="39" spans="1:16">
      <c r="A39" s="160">
        <v>22</v>
      </c>
      <c r="B39" s="157"/>
      <c r="C39" s="114" t="s">
        <v>165</v>
      </c>
      <c r="D39" s="172">
        <v>4</v>
      </c>
      <c r="E39" s="113" t="s">
        <v>146</v>
      </c>
      <c r="F39" s="170">
        <v>3</v>
      </c>
      <c r="G39" s="163">
        <f t="shared" si="1"/>
        <v>61246800</v>
      </c>
      <c r="H39" s="163">
        <f t="shared" si="8"/>
        <v>402030.27692307689</v>
      </c>
      <c r="I39" s="111">
        <f t="shared" si="9"/>
        <v>100507.56923076922</v>
      </c>
      <c r="J39" s="164">
        <f t="shared" si="2"/>
        <v>72365.449846153831</v>
      </c>
      <c r="K39" s="164">
        <f t="shared" si="3"/>
        <v>12060.908307692307</v>
      </c>
      <c r="L39" s="164">
        <f t="shared" si="4"/>
        <v>4020.3027692307692</v>
      </c>
      <c r="M39" s="164">
        <f t="shared" si="5"/>
        <v>8040.6055384615383</v>
      </c>
      <c r="N39" s="165">
        <f t="shared" si="6"/>
        <v>96487.266461538442</v>
      </c>
      <c r="O39" s="454">
        <f>'PL2.1.Lương GV'!L39</f>
        <v>73353.846153846156</v>
      </c>
      <c r="P39" s="454">
        <f t="shared" si="7"/>
        <v>68952.615384615376</v>
      </c>
    </row>
    <row r="40" spans="1:16">
      <c r="A40" s="160">
        <v>23</v>
      </c>
      <c r="B40" s="157"/>
      <c r="C40" s="114" t="s">
        <v>166</v>
      </c>
      <c r="D40" s="172">
        <v>4</v>
      </c>
      <c r="E40" s="113" t="s">
        <v>146</v>
      </c>
      <c r="F40" s="170">
        <v>3</v>
      </c>
      <c r="G40" s="163">
        <f t="shared" si="1"/>
        <v>61246800</v>
      </c>
      <c r="H40" s="163">
        <f t="shared" si="8"/>
        <v>402030.27692307689</v>
      </c>
      <c r="I40" s="111">
        <f t="shared" si="9"/>
        <v>100507.56923076922</v>
      </c>
      <c r="J40" s="164">
        <f t="shared" si="2"/>
        <v>72365.449846153831</v>
      </c>
      <c r="K40" s="164">
        <f t="shared" si="3"/>
        <v>12060.908307692307</v>
      </c>
      <c r="L40" s="164">
        <f t="shared" si="4"/>
        <v>4020.3027692307692</v>
      </c>
      <c r="M40" s="164">
        <f t="shared" si="5"/>
        <v>8040.6055384615383</v>
      </c>
      <c r="N40" s="165">
        <f t="shared" si="6"/>
        <v>96487.266461538442</v>
      </c>
      <c r="O40" s="454">
        <f>'PL2.1.Lương GV'!L40</f>
        <v>73353.846153846156</v>
      </c>
      <c r="P40" s="454">
        <f t="shared" si="7"/>
        <v>68952.615384615376</v>
      </c>
    </row>
    <row r="41" spans="1:16">
      <c r="A41" s="160">
        <v>24</v>
      </c>
      <c r="B41" s="157"/>
      <c r="C41" s="114" t="s">
        <v>167</v>
      </c>
      <c r="D41" s="172">
        <v>2</v>
      </c>
      <c r="E41" s="113" t="s">
        <v>146</v>
      </c>
      <c r="F41" s="170">
        <v>3</v>
      </c>
      <c r="G41" s="163">
        <f t="shared" si="1"/>
        <v>61246800</v>
      </c>
      <c r="H41" s="163">
        <f t="shared" si="8"/>
        <v>201015.13846153844</v>
      </c>
      <c r="I41" s="111">
        <f t="shared" si="9"/>
        <v>100507.56923076922</v>
      </c>
      <c r="J41" s="164">
        <f t="shared" si="2"/>
        <v>36182.724923076916</v>
      </c>
      <c r="K41" s="164">
        <f t="shared" si="3"/>
        <v>6030.4541538461535</v>
      </c>
      <c r="L41" s="164">
        <f t="shared" si="4"/>
        <v>2010.1513846153846</v>
      </c>
      <c r="M41" s="164">
        <f t="shared" si="5"/>
        <v>4020.3027692307692</v>
      </c>
      <c r="N41" s="165">
        <f t="shared" si="6"/>
        <v>48243.633230769221</v>
      </c>
      <c r="O41" s="454">
        <f>'PL2.1.Lương GV'!L41</f>
        <v>73353.846153846156</v>
      </c>
      <c r="P41" s="454">
        <f t="shared" si="7"/>
        <v>34476.307692307688</v>
      </c>
    </row>
    <row r="42" spans="1:16">
      <c r="A42" s="173" t="s">
        <v>194</v>
      </c>
      <c r="B42" s="157"/>
      <c r="C42" s="171" t="s">
        <v>168</v>
      </c>
      <c r="D42" s="200">
        <f>SUM(D43:D53)</f>
        <v>880</v>
      </c>
      <c r="E42" s="113"/>
      <c r="F42" s="170"/>
      <c r="G42" s="163">
        <f t="shared" si="1"/>
        <v>0</v>
      </c>
      <c r="H42" s="163">
        <f t="shared" si="8"/>
        <v>0</v>
      </c>
      <c r="I42" s="111">
        <f t="shared" si="9"/>
        <v>0</v>
      </c>
      <c r="J42" s="164">
        <f t="shared" si="2"/>
        <v>0</v>
      </c>
      <c r="K42" s="164">
        <f t="shared" si="3"/>
        <v>0</v>
      </c>
      <c r="L42" s="164">
        <f t="shared" si="4"/>
        <v>0</v>
      </c>
      <c r="M42" s="164">
        <f t="shared" si="5"/>
        <v>0</v>
      </c>
      <c r="N42" s="165">
        <f t="shared" si="6"/>
        <v>0</v>
      </c>
      <c r="O42" s="454">
        <f>'PL2.1.Lương GV'!L42</f>
        <v>0</v>
      </c>
      <c r="P42" s="454">
        <f t="shared" si="7"/>
        <v>0</v>
      </c>
    </row>
    <row r="43" spans="1:16">
      <c r="A43" s="160">
        <v>1</v>
      </c>
      <c r="B43" s="157"/>
      <c r="C43" s="116" t="s">
        <v>169</v>
      </c>
      <c r="D43" s="115">
        <v>140</v>
      </c>
      <c r="E43" s="113" t="s">
        <v>144</v>
      </c>
      <c r="F43" s="170">
        <v>5.976</v>
      </c>
      <c r="G43" s="163">
        <f t="shared" si="1"/>
        <v>122003625.59999999</v>
      </c>
      <c r="H43" s="163">
        <f t="shared" si="8"/>
        <v>28029550.907076921</v>
      </c>
      <c r="I43" s="111">
        <f t="shared" si="9"/>
        <v>200211.07790769229</v>
      </c>
      <c r="J43" s="164">
        <f t="shared" si="2"/>
        <v>5045319.1632738458</v>
      </c>
      <c r="K43" s="164">
        <f t="shared" si="3"/>
        <v>840886.52721230756</v>
      </c>
      <c r="L43" s="164">
        <f t="shared" si="4"/>
        <v>280295.50907076924</v>
      </c>
      <c r="M43" s="164">
        <f t="shared" si="5"/>
        <v>560591.01814153849</v>
      </c>
      <c r="N43" s="165">
        <f t="shared" si="6"/>
        <v>6727092.2176984614</v>
      </c>
      <c r="O43" s="454">
        <f>'PL2.1.Lương GV'!L43</f>
        <v>146120.86153846156</v>
      </c>
      <c r="P43" s="454">
        <f t="shared" si="7"/>
        <v>4807376.3446153849</v>
      </c>
    </row>
    <row r="44" spans="1:16">
      <c r="A44" s="160">
        <v>2</v>
      </c>
      <c r="B44" s="157"/>
      <c r="C44" s="116" t="s">
        <v>170</v>
      </c>
      <c r="D44" s="115">
        <v>120</v>
      </c>
      <c r="E44" s="113" t="s">
        <v>142</v>
      </c>
      <c r="F44" s="170">
        <v>3.58</v>
      </c>
      <c r="G44" s="163">
        <f t="shared" si="1"/>
        <v>73087848</v>
      </c>
      <c r="H44" s="163">
        <f t="shared" si="8"/>
        <v>14392683.913846154</v>
      </c>
      <c r="I44" s="111">
        <f t="shared" si="9"/>
        <v>119939.03261538461</v>
      </c>
      <c r="J44" s="164">
        <f t="shared" si="2"/>
        <v>2590683.1044923076</v>
      </c>
      <c r="K44" s="164">
        <f t="shared" si="3"/>
        <v>431780.51741538459</v>
      </c>
      <c r="L44" s="164">
        <f t="shared" si="4"/>
        <v>143926.83913846154</v>
      </c>
      <c r="M44" s="164">
        <f t="shared" si="5"/>
        <v>287853.67827692308</v>
      </c>
      <c r="N44" s="165">
        <f t="shared" si="6"/>
        <v>3454244.1393230772</v>
      </c>
      <c r="O44" s="454">
        <f>'PL2.1.Lương GV'!L44</f>
        <v>87535.58974358975</v>
      </c>
      <c r="P44" s="454">
        <f t="shared" si="7"/>
        <v>2468503.6307692309</v>
      </c>
    </row>
    <row r="45" spans="1:16">
      <c r="A45" s="160">
        <v>3</v>
      </c>
      <c r="B45" s="157"/>
      <c r="C45" s="116" t="s">
        <v>171</v>
      </c>
      <c r="D45" s="115">
        <v>60</v>
      </c>
      <c r="E45" s="113" t="s">
        <v>146</v>
      </c>
      <c r="F45" s="170">
        <v>3</v>
      </c>
      <c r="G45" s="163">
        <f t="shared" si="1"/>
        <v>61246800</v>
      </c>
      <c r="H45" s="163">
        <f t="shared" si="8"/>
        <v>6030454.1538461531</v>
      </c>
      <c r="I45" s="111">
        <f t="shared" si="9"/>
        <v>100507.56923076922</v>
      </c>
      <c r="J45" s="164">
        <f t="shared" si="2"/>
        <v>1085481.7476923075</v>
      </c>
      <c r="K45" s="164">
        <f t="shared" si="3"/>
        <v>180913.62461538459</v>
      </c>
      <c r="L45" s="164">
        <f t="shared" si="4"/>
        <v>60304.541538461533</v>
      </c>
      <c r="M45" s="164">
        <f t="shared" si="5"/>
        <v>120609.08307692307</v>
      </c>
      <c r="N45" s="165">
        <f t="shared" si="6"/>
        <v>1447308.9969230767</v>
      </c>
      <c r="O45" s="454">
        <f>'PL2.1.Lương GV'!L45</f>
        <v>73353.846153846156</v>
      </c>
      <c r="P45" s="454">
        <f t="shared" si="7"/>
        <v>1034289.2307692306</v>
      </c>
    </row>
    <row r="46" spans="1:16">
      <c r="A46" s="160">
        <v>4</v>
      </c>
      <c r="B46" s="157"/>
      <c r="C46" s="116" t="s">
        <v>172</v>
      </c>
      <c r="D46" s="115">
        <v>100</v>
      </c>
      <c r="E46" s="113" t="s">
        <v>146</v>
      </c>
      <c r="F46" s="170">
        <v>3</v>
      </c>
      <c r="G46" s="163">
        <f t="shared" si="1"/>
        <v>61246800</v>
      </c>
      <c r="H46" s="163">
        <f t="shared" si="8"/>
        <v>10050756.923076922</v>
      </c>
      <c r="I46" s="111">
        <f t="shared" si="9"/>
        <v>100507.56923076922</v>
      </c>
      <c r="J46" s="164">
        <f t="shared" si="2"/>
        <v>1809136.2461538459</v>
      </c>
      <c r="K46" s="164">
        <f t="shared" si="3"/>
        <v>301522.70769230765</v>
      </c>
      <c r="L46" s="164">
        <f t="shared" si="4"/>
        <v>100507.56923076922</v>
      </c>
      <c r="M46" s="164">
        <f t="shared" si="5"/>
        <v>201015.13846153844</v>
      </c>
      <c r="N46" s="165">
        <f t="shared" si="6"/>
        <v>2412181.6615384617</v>
      </c>
      <c r="O46" s="454">
        <f>'PL2.1.Lương GV'!L46</f>
        <v>73353.846153846156</v>
      </c>
      <c r="P46" s="454">
        <f t="shared" si="7"/>
        <v>1723815.3846153847</v>
      </c>
    </row>
    <row r="47" spans="1:16">
      <c r="A47" s="160">
        <v>5</v>
      </c>
      <c r="B47" s="157"/>
      <c r="C47" s="116" t="s">
        <v>173</v>
      </c>
      <c r="D47" s="115">
        <v>80</v>
      </c>
      <c r="E47" s="113" t="s">
        <v>146</v>
      </c>
      <c r="F47" s="170">
        <v>3</v>
      </c>
      <c r="G47" s="163">
        <f t="shared" si="1"/>
        <v>61246800</v>
      </c>
      <c r="H47" s="163">
        <f t="shared" si="8"/>
        <v>8040605.538461538</v>
      </c>
      <c r="I47" s="111">
        <f t="shared" si="9"/>
        <v>100507.56923076922</v>
      </c>
      <c r="J47" s="164">
        <f t="shared" si="2"/>
        <v>1447308.9969230767</v>
      </c>
      <c r="K47" s="164">
        <f t="shared" si="3"/>
        <v>241218.16615384613</v>
      </c>
      <c r="L47" s="164">
        <f t="shared" si="4"/>
        <v>80406.055384615378</v>
      </c>
      <c r="M47" s="164">
        <f t="shared" si="5"/>
        <v>160812.11076923076</v>
      </c>
      <c r="N47" s="165">
        <f t="shared" si="6"/>
        <v>1929745.3292307691</v>
      </c>
      <c r="O47" s="454">
        <f>'PL2.1.Lương GV'!L47</f>
        <v>73353.846153846156</v>
      </c>
      <c r="P47" s="454">
        <f t="shared" si="7"/>
        <v>1379052.3076923075</v>
      </c>
    </row>
    <row r="48" spans="1:16">
      <c r="A48" s="160">
        <v>6</v>
      </c>
      <c r="B48" s="157"/>
      <c r="C48" s="116" t="s">
        <v>174</v>
      </c>
      <c r="D48" s="115">
        <v>40</v>
      </c>
      <c r="E48" s="113" t="s">
        <v>146</v>
      </c>
      <c r="F48" s="170">
        <v>3</v>
      </c>
      <c r="G48" s="163">
        <f t="shared" si="1"/>
        <v>61246800</v>
      </c>
      <c r="H48" s="163">
        <f t="shared" si="8"/>
        <v>4020302.769230769</v>
      </c>
      <c r="I48" s="111">
        <f t="shared" si="9"/>
        <v>100507.56923076922</v>
      </c>
      <c r="J48" s="164">
        <f t="shared" si="2"/>
        <v>723654.49846153834</v>
      </c>
      <c r="K48" s="164">
        <f t="shared" si="3"/>
        <v>120609.08307692307</v>
      </c>
      <c r="L48" s="164">
        <f t="shared" si="4"/>
        <v>40203.027692307689</v>
      </c>
      <c r="M48" s="164">
        <f t="shared" si="5"/>
        <v>80406.055384615378</v>
      </c>
      <c r="N48" s="165">
        <f t="shared" si="6"/>
        <v>964872.66461538454</v>
      </c>
      <c r="O48" s="454">
        <f>'PL2.1.Lương GV'!L48</f>
        <v>73353.846153846156</v>
      </c>
      <c r="P48" s="454">
        <f t="shared" si="7"/>
        <v>689526.15384615376</v>
      </c>
    </row>
    <row r="49" spans="1:16">
      <c r="A49" s="160">
        <v>7</v>
      </c>
      <c r="B49" s="157"/>
      <c r="C49" s="116" t="s">
        <v>175</v>
      </c>
      <c r="D49" s="115">
        <v>60</v>
      </c>
      <c r="E49" s="113" t="s">
        <v>144</v>
      </c>
      <c r="F49" s="170">
        <v>5.976</v>
      </c>
      <c r="G49" s="163">
        <f t="shared" si="1"/>
        <v>122003625.59999999</v>
      </c>
      <c r="H49" s="163">
        <f t="shared" si="8"/>
        <v>12012664.674461538</v>
      </c>
      <c r="I49" s="111">
        <f t="shared" si="9"/>
        <v>200211.07790769229</v>
      </c>
      <c r="J49" s="164">
        <f t="shared" si="2"/>
        <v>2162279.6414030767</v>
      </c>
      <c r="K49" s="164">
        <f t="shared" si="3"/>
        <v>360379.94023384614</v>
      </c>
      <c r="L49" s="164">
        <f t="shared" si="4"/>
        <v>120126.64674461538</v>
      </c>
      <c r="M49" s="164">
        <f t="shared" si="5"/>
        <v>240253.29348923077</v>
      </c>
      <c r="N49" s="165">
        <f t="shared" si="6"/>
        <v>2883039.5218707691</v>
      </c>
      <c r="O49" s="454">
        <f>'PL2.1.Lương GV'!L49</f>
        <v>146120.86153846156</v>
      </c>
      <c r="P49" s="454">
        <f t="shared" si="7"/>
        <v>2060304.1476923078</v>
      </c>
    </row>
    <row r="50" spans="1:16">
      <c r="A50" s="160">
        <v>8</v>
      </c>
      <c r="B50" s="157"/>
      <c r="C50" s="116" t="s">
        <v>176</v>
      </c>
      <c r="D50" s="115">
        <v>60</v>
      </c>
      <c r="E50" s="113" t="s">
        <v>142</v>
      </c>
      <c r="F50" s="170">
        <v>3.58</v>
      </c>
      <c r="G50" s="163">
        <f t="shared" si="1"/>
        <v>73087848</v>
      </c>
      <c r="H50" s="163">
        <f t="shared" si="8"/>
        <v>7196341.9569230769</v>
      </c>
      <c r="I50" s="111">
        <f t="shared" si="9"/>
        <v>119939.03261538461</v>
      </c>
      <c r="J50" s="164">
        <f t="shared" si="2"/>
        <v>1295341.5522461538</v>
      </c>
      <c r="K50" s="164">
        <f t="shared" si="3"/>
        <v>215890.25870769229</v>
      </c>
      <c r="L50" s="164">
        <f t="shared" si="4"/>
        <v>71963.419569230769</v>
      </c>
      <c r="M50" s="164">
        <f t="shared" si="5"/>
        <v>143926.83913846154</v>
      </c>
      <c r="N50" s="165">
        <f t="shared" si="6"/>
        <v>1727122.0696615386</v>
      </c>
      <c r="O50" s="454">
        <f>'PL2.1.Lương GV'!L50</f>
        <v>87535.58974358975</v>
      </c>
      <c r="P50" s="454">
        <f t="shared" si="7"/>
        <v>1234251.8153846154</v>
      </c>
    </row>
    <row r="51" spans="1:16" s="168" customFormat="1" ht="33">
      <c r="A51" s="160">
        <v>9</v>
      </c>
      <c r="B51" s="166"/>
      <c r="C51" s="116" t="s">
        <v>177</v>
      </c>
      <c r="D51" s="115">
        <v>100</v>
      </c>
      <c r="E51" s="113" t="s">
        <v>148</v>
      </c>
      <c r="F51" s="170">
        <v>4.5309999999999997</v>
      </c>
      <c r="G51" s="163">
        <f t="shared" si="1"/>
        <v>92503083.599999979</v>
      </c>
      <c r="H51" s="163">
        <f t="shared" si="8"/>
        <v>15179993.206153845</v>
      </c>
      <c r="I51" s="111">
        <f t="shared" si="9"/>
        <v>151799.93206153845</v>
      </c>
      <c r="J51" s="164">
        <f t="shared" si="2"/>
        <v>2732398.7771076919</v>
      </c>
      <c r="K51" s="164">
        <f t="shared" si="3"/>
        <v>455399.79618461535</v>
      </c>
      <c r="L51" s="164">
        <f t="shared" si="4"/>
        <v>151799.93206153845</v>
      </c>
      <c r="M51" s="164">
        <f t="shared" si="5"/>
        <v>303599.8641230769</v>
      </c>
      <c r="N51" s="110">
        <f t="shared" si="6"/>
        <v>3643198.3694769228</v>
      </c>
      <c r="O51" s="454">
        <f>'PL2.1.Lương GV'!L51</f>
        <v>110788.75897435898</v>
      </c>
      <c r="P51" s="454">
        <f t="shared" si="7"/>
        <v>2603535.8358974359</v>
      </c>
    </row>
    <row r="52" spans="1:16" s="168" customFormat="1" ht="33">
      <c r="A52" s="160">
        <v>10</v>
      </c>
      <c r="B52" s="166"/>
      <c r="C52" s="116" t="s">
        <v>178</v>
      </c>
      <c r="D52" s="115">
        <v>100</v>
      </c>
      <c r="E52" s="113" t="s">
        <v>148</v>
      </c>
      <c r="F52" s="170">
        <v>4.5309999999999997</v>
      </c>
      <c r="G52" s="163">
        <f t="shared" si="1"/>
        <v>92503083.599999979</v>
      </c>
      <c r="H52" s="163">
        <f t="shared" si="8"/>
        <v>15179993.206153845</v>
      </c>
      <c r="I52" s="111">
        <f t="shared" si="9"/>
        <v>151799.93206153845</v>
      </c>
      <c r="J52" s="164">
        <f t="shared" si="2"/>
        <v>2732398.7771076919</v>
      </c>
      <c r="K52" s="164">
        <f t="shared" si="3"/>
        <v>455399.79618461535</v>
      </c>
      <c r="L52" s="164">
        <f t="shared" si="4"/>
        <v>151799.93206153845</v>
      </c>
      <c r="M52" s="164">
        <f t="shared" si="5"/>
        <v>303599.8641230769</v>
      </c>
      <c r="N52" s="110">
        <f t="shared" si="6"/>
        <v>3643198.3694769228</v>
      </c>
      <c r="O52" s="454">
        <f>'PL2.1.Lương GV'!L52</f>
        <v>110788.75897435898</v>
      </c>
      <c r="P52" s="454">
        <f t="shared" si="7"/>
        <v>2603535.8358974359</v>
      </c>
    </row>
    <row r="53" spans="1:16" s="168" customFormat="1">
      <c r="A53" s="160">
        <v>11</v>
      </c>
      <c r="B53" s="166"/>
      <c r="C53" s="116" t="s">
        <v>179</v>
      </c>
      <c r="D53" s="115">
        <v>20</v>
      </c>
      <c r="E53" s="113" t="s">
        <v>148</v>
      </c>
      <c r="F53" s="170">
        <v>4.5309999999999997</v>
      </c>
      <c r="G53" s="163">
        <f t="shared" si="1"/>
        <v>92503083.599999979</v>
      </c>
      <c r="H53" s="163">
        <f t="shared" si="8"/>
        <v>3035998.641230769</v>
      </c>
      <c r="I53" s="111">
        <f t="shared" si="9"/>
        <v>151799.93206153845</v>
      </c>
      <c r="J53" s="164">
        <f t="shared" si="2"/>
        <v>546479.75542153837</v>
      </c>
      <c r="K53" s="164">
        <f t="shared" si="3"/>
        <v>91079.959236923067</v>
      </c>
      <c r="L53" s="164">
        <f t="shared" si="4"/>
        <v>30359.986412307691</v>
      </c>
      <c r="M53" s="164">
        <f t="shared" si="5"/>
        <v>60719.972824615383</v>
      </c>
      <c r="N53" s="110">
        <f t="shared" si="6"/>
        <v>728639.67389538453</v>
      </c>
      <c r="O53" s="454">
        <f>'PL2.1.Lương GV'!L53</f>
        <v>110788.75897435898</v>
      </c>
      <c r="P53" s="454">
        <f t="shared" si="7"/>
        <v>520707.16717948718</v>
      </c>
    </row>
    <row r="54" spans="1:16">
      <c r="A54" s="173" t="s">
        <v>195</v>
      </c>
      <c r="B54" s="157"/>
      <c r="C54" s="171" t="s">
        <v>180</v>
      </c>
      <c r="D54" s="200">
        <f>SUM(D55:D71)</f>
        <v>3344</v>
      </c>
      <c r="E54" s="113"/>
      <c r="F54" s="170"/>
      <c r="G54" s="163">
        <f t="shared" si="1"/>
        <v>0</v>
      </c>
      <c r="H54" s="163">
        <f t="shared" si="8"/>
        <v>0</v>
      </c>
      <c r="I54" s="111">
        <f t="shared" si="9"/>
        <v>0</v>
      </c>
      <c r="J54" s="164">
        <f t="shared" si="2"/>
        <v>0</v>
      </c>
      <c r="K54" s="164">
        <f t="shared" si="3"/>
        <v>0</v>
      </c>
      <c r="L54" s="164">
        <f t="shared" si="4"/>
        <v>0</v>
      </c>
      <c r="M54" s="164">
        <f t="shared" si="5"/>
        <v>0</v>
      </c>
      <c r="N54" s="165">
        <f t="shared" si="6"/>
        <v>0</v>
      </c>
      <c r="O54" s="454">
        <f>'PL2.1.Lương GV'!L54</f>
        <v>0</v>
      </c>
      <c r="P54" s="454">
        <f t="shared" si="7"/>
        <v>0</v>
      </c>
    </row>
    <row r="55" spans="1:16" s="168" customFormat="1">
      <c r="A55" s="160">
        <v>1</v>
      </c>
      <c r="B55" s="166"/>
      <c r="C55" s="116" t="s">
        <v>181</v>
      </c>
      <c r="D55" s="115">
        <v>216</v>
      </c>
      <c r="E55" s="113" t="s">
        <v>146</v>
      </c>
      <c r="F55" s="170">
        <v>3</v>
      </c>
      <c r="G55" s="163">
        <f t="shared" si="1"/>
        <v>61246800</v>
      </c>
      <c r="H55" s="163">
        <f t="shared" si="8"/>
        <v>21709634.953846153</v>
      </c>
      <c r="I55" s="111">
        <f t="shared" si="9"/>
        <v>100507.56923076922</v>
      </c>
      <c r="J55" s="164">
        <f t="shared" si="2"/>
        <v>3907734.2916923072</v>
      </c>
      <c r="K55" s="164">
        <f t="shared" si="3"/>
        <v>651289.04861538461</v>
      </c>
      <c r="L55" s="164">
        <f t="shared" si="4"/>
        <v>217096.34953846154</v>
      </c>
      <c r="M55" s="164">
        <f t="shared" si="5"/>
        <v>434192.69907692308</v>
      </c>
      <c r="N55" s="110">
        <f t="shared" si="6"/>
        <v>5210312.3889230769</v>
      </c>
      <c r="O55" s="454">
        <f>'PL2.1.Lương GV'!L55</f>
        <v>73353.846153846156</v>
      </c>
      <c r="P55" s="454">
        <f t="shared" si="7"/>
        <v>3723441.2307692305</v>
      </c>
    </row>
    <row r="56" spans="1:16" s="168" customFormat="1" ht="33">
      <c r="A56" s="160">
        <v>2</v>
      </c>
      <c r="B56" s="166"/>
      <c r="C56" s="116" t="s">
        <v>182</v>
      </c>
      <c r="D56" s="115">
        <v>40</v>
      </c>
      <c r="E56" s="113" t="s">
        <v>144</v>
      </c>
      <c r="F56" s="170">
        <v>5.976</v>
      </c>
      <c r="G56" s="163">
        <f t="shared" si="1"/>
        <v>122003625.59999999</v>
      </c>
      <c r="H56" s="163">
        <f t="shared" si="8"/>
        <v>8008443.1163076917</v>
      </c>
      <c r="I56" s="111">
        <f t="shared" si="9"/>
        <v>200211.07790769229</v>
      </c>
      <c r="J56" s="164">
        <f t="shared" si="2"/>
        <v>1441519.7609353845</v>
      </c>
      <c r="K56" s="164">
        <f t="shared" si="3"/>
        <v>240253.29348923074</v>
      </c>
      <c r="L56" s="164">
        <f t="shared" si="4"/>
        <v>80084.431163076923</v>
      </c>
      <c r="M56" s="164">
        <f t="shared" si="5"/>
        <v>160168.86232615385</v>
      </c>
      <c r="N56" s="110">
        <f t="shared" si="6"/>
        <v>1922026.3479138461</v>
      </c>
      <c r="O56" s="454">
        <f>'PL2.1.Lương GV'!L56</f>
        <v>146120.86153846156</v>
      </c>
      <c r="P56" s="454">
        <f t="shared" si="7"/>
        <v>1373536.0984615386</v>
      </c>
    </row>
    <row r="57" spans="1:16" s="168" customFormat="1">
      <c r="A57" s="160">
        <v>3</v>
      </c>
      <c r="B57" s="166"/>
      <c r="C57" s="116" t="s">
        <v>183</v>
      </c>
      <c r="D57" s="115">
        <v>40</v>
      </c>
      <c r="E57" s="113" t="s">
        <v>144</v>
      </c>
      <c r="F57" s="170">
        <v>5.976</v>
      </c>
      <c r="G57" s="163">
        <f t="shared" si="1"/>
        <v>122003625.59999999</v>
      </c>
      <c r="H57" s="163">
        <f t="shared" si="8"/>
        <v>8008443.1163076917</v>
      </c>
      <c r="I57" s="111">
        <f t="shared" si="9"/>
        <v>200211.07790769229</v>
      </c>
      <c r="J57" s="164">
        <f t="shared" si="2"/>
        <v>1441519.7609353845</v>
      </c>
      <c r="K57" s="164">
        <f t="shared" si="3"/>
        <v>240253.29348923074</v>
      </c>
      <c r="L57" s="164">
        <f t="shared" si="4"/>
        <v>80084.431163076923</v>
      </c>
      <c r="M57" s="164">
        <f t="shared" si="5"/>
        <v>160168.86232615385</v>
      </c>
      <c r="N57" s="110">
        <f t="shared" si="6"/>
        <v>1922026.3479138461</v>
      </c>
      <c r="O57" s="454">
        <f>'PL2.1.Lương GV'!L57</f>
        <v>146120.86153846156</v>
      </c>
      <c r="P57" s="454">
        <f t="shared" si="7"/>
        <v>1373536.0984615386</v>
      </c>
    </row>
    <row r="58" spans="1:16" s="168" customFormat="1">
      <c r="A58" s="160">
        <v>4</v>
      </c>
      <c r="B58" s="166"/>
      <c r="C58" s="116" t="s">
        <v>184</v>
      </c>
      <c r="D58" s="107">
        <v>200</v>
      </c>
      <c r="E58" s="113" t="s">
        <v>144</v>
      </c>
      <c r="F58" s="170">
        <v>5.976</v>
      </c>
      <c r="G58" s="163">
        <f t="shared" si="1"/>
        <v>122003625.59999999</v>
      </c>
      <c r="H58" s="163">
        <f t="shared" si="8"/>
        <v>40042215.581538461</v>
      </c>
      <c r="I58" s="111">
        <f t="shared" si="9"/>
        <v>200211.07790769229</v>
      </c>
      <c r="J58" s="164">
        <f t="shared" si="2"/>
        <v>7207598.804676923</v>
      </c>
      <c r="K58" s="164">
        <f t="shared" si="3"/>
        <v>1201266.4674461538</v>
      </c>
      <c r="L58" s="164">
        <f t="shared" si="4"/>
        <v>400422.15581538464</v>
      </c>
      <c r="M58" s="164">
        <f t="shared" si="5"/>
        <v>800844.31163076928</v>
      </c>
      <c r="N58" s="110">
        <f t="shared" si="6"/>
        <v>9610131.73956923</v>
      </c>
      <c r="O58" s="454">
        <f>'PL2.1.Lương GV'!L58</f>
        <v>146120.86153846156</v>
      </c>
      <c r="P58" s="454">
        <f t="shared" si="7"/>
        <v>6867680.4923076928</v>
      </c>
    </row>
    <row r="59" spans="1:16" s="168" customFormat="1">
      <c r="A59" s="160">
        <v>5</v>
      </c>
      <c r="B59" s="166"/>
      <c r="C59" s="116" t="s">
        <v>185</v>
      </c>
      <c r="D59" s="107">
        <v>200</v>
      </c>
      <c r="E59" s="113" t="s">
        <v>142</v>
      </c>
      <c r="F59" s="170">
        <v>3.58</v>
      </c>
      <c r="G59" s="163">
        <f t="shared" si="1"/>
        <v>73087848</v>
      </c>
      <c r="H59" s="163">
        <f t="shared" si="8"/>
        <v>23987806.523076922</v>
      </c>
      <c r="I59" s="111">
        <f t="shared" si="9"/>
        <v>119939.03261538461</v>
      </c>
      <c r="J59" s="164">
        <f t="shared" si="2"/>
        <v>4317805.1741538458</v>
      </c>
      <c r="K59" s="164">
        <f t="shared" si="3"/>
        <v>719634.19569230767</v>
      </c>
      <c r="L59" s="164">
        <f t="shared" si="4"/>
        <v>239878.06523076922</v>
      </c>
      <c r="M59" s="164">
        <f t="shared" si="5"/>
        <v>479756.13046153844</v>
      </c>
      <c r="N59" s="110">
        <f t="shared" si="6"/>
        <v>5757073.5655384604</v>
      </c>
      <c r="O59" s="454">
        <f>'PL2.1.Lương GV'!L59</f>
        <v>87535.58974358975</v>
      </c>
      <c r="P59" s="454">
        <f t="shared" si="7"/>
        <v>4114172.7179487185</v>
      </c>
    </row>
    <row r="60" spans="1:16" s="168" customFormat="1" ht="33">
      <c r="A60" s="160">
        <v>6</v>
      </c>
      <c r="B60" s="166"/>
      <c r="C60" s="116" t="s">
        <v>186</v>
      </c>
      <c r="D60" s="107">
        <v>344</v>
      </c>
      <c r="E60" s="113" t="s">
        <v>146</v>
      </c>
      <c r="F60" s="170">
        <v>3</v>
      </c>
      <c r="G60" s="163">
        <f t="shared" si="1"/>
        <v>61246800</v>
      </c>
      <c r="H60" s="163">
        <f t="shared" si="8"/>
        <v>34574603.815384611</v>
      </c>
      <c r="I60" s="111">
        <f t="shared" si="9"/>
        <v>100507.56923076922</v>
      </c>
      <c r="J60" s="164">
        <f t="shared" si="2"/>
        <v>6223428.6867692303</v>
      </c>
      <c r="K60" s="164">
        <f t="shared" si="3"/>
        <v>1037238.1144615383</v>
      </c>
      <c r="L60" s="164">
        <f t="shared" si="4"/>
        <v>345746.03815384611</v>
      </c>
      <c r="M60" s="164">
        <f t="shared" si="5"/>
        <v>691492.07630769222</v>
      </c>
      <c r="N60" s="110">
        <f t="shared" si="6"/>
        <v>8297904.9156923071</v>
      </c>
      <c r="O60" s="454">
        <f>'PL2.1.Lương GV'!L60</f>
        <v>73353.846153846156</v>
      </c>
      <c r="P60" s="454">
        <f t="shared" si="7"/>
        <v>5929924.9230769221</v>
      </c>
    </row>
    <row r="61" spans="1:16">
      <c r="A61" s="160">
        <v>7</v>
      </c>
      <c r="B61" s="157"/>
      <c r="C61" s="114" t="s">
        <v>175</v>
      </c>
      <c r="D61" s="107">
        <v>128</v>
      </c>
      <c r="E61" s="113" t="s">
        <v>144</v>
      </c>
      <c r="F61" s="170">
        <v>5.976</v>
      </c>
      <c r="G61" s="163">
        <f t="shared" si="1"/>
        <v>122003625.59999999</v>
      </c>
      <c r="H61" s="163">
        <f t="shared" si="8"/>
        <v>25627017.972184613</v>
      </c>
      <c r="I61" s="111">
        <f t="shared" si="9"/>
        <v>200211.07790769229</v>
      </c>
      <c r="J61" s="164">
        <f t="shared" si="2"/>
        <v>4612863.2349932306</v>
      </c>
      <c r="K61" s="164">
        <f t="shared" si="3"/>
        <v>768810.53916553839</v>
      </c>
      <c r="L61" s="164">
        <f t="shared" si="4"/>
        <v>256270.17972184613</v>
      </c>
      <c r="M61" s="164">
        <f t="shared" si="5"/>
        <v>512540.35944369226</v>
      </c>
      <c r="N61" s="165">
        <f t="shared" si="6"/>
        <v>6150484.313324308</v>
      </c>
      <c r="O61" s="454">
        <f>'PL2.1.Lương GV'!L61</f>
        <v>146120.86153846156</v>
      </c>
      <c r="P61" s="454">
        <f t="shared" si="7"/>
        <v>4395315.5150769232</v>
      </c>
    </row>
    <row r="62" spans="1:16">
      <c r="A62" s="160">
        <v>8</v>
      </c>
      <c r="B62" s="157"/>
      <c r="C62" s="116" t="s">
        <v>181</v>
      </c>
      <c r="D62" s="117">
        <v>224</v>
      </c>
      <c r="E62" s="113" t="s">
        <v>144</v>
      </c>
      <c r="F62" s="170">
        <v>5.976</v>
      </c>
      <c r="G62" s="163">
        <f t="shared" si="1"/>
        <v>122003625.59999999</v>
      </c>
      <c r="H62" s="163">
        <f t="shared" si="8"/>
        <v>44847281.451323077</v>
      </c>
      <c r="I62" s="111">
        <f t="shared" si="9"/>
        <v>200211.07790769229</v>
      </c>
      <c r="J62" s="164">
        <f t="shared" si="2"/>
        <v>8072510.6612381535</v>
      </c>
      <c r="K62" s="164">
        <f t="shared" si="3"/>
        <v>1345418.4435396923</v>
      </c>
      <c r="L62" s="164">
        <f t="shared" si="4"/>
        <v>448472.81451323075</v>
      </c>
      <c r="M62" s="164">
        <f t="shared" si="5"/>
        <v>896945.62902646151</v>
      </c>
      <c r="N62" s="165">
        <f t="shared" si="6"/>
        <v>10763347.548317539</v>
      </c>
      <c r="O62" s="454">
        <f>'PL2.1.Lương GV'!L62</f>
        <v>146120.86153846156</v>
      </c>
      <c r="P62" s="454">
        <f t="shared" si="7"/>
        <v>7691802.1513846163</v>
      </c>
    </row>
    <row r="63" spans="1:16" s="168" customFormat="1" ht="33">
      <c r="A63" s="160">
        <v>9</v>
      </c>
      <c r="B63" s="166"/>
      <c r="C63" s="116" t="s">
        <v>182</v>
      </c>
      <c r="D63" s="117">
        <v>80</v>
      </c>
      <c r="E63" s="113" t="s">
        <v>144</v>
      </c>
      <c r="F63" s="170">
        <v>5.976</v>
      </c>
      <c r="G63" s="163">
        <f t="shared" si="1"/>
        <v>122003625.59999999</v>
      </c>
      <c r="H63" s="163">
        <f t="shared" si="8"/>
        <v>16016886.232615383</v>
      </c>
      <c r="I63" s="111">
        <f t="shared" si="9"/>
        <v>200211.07790769229</v>
      </c>
      <c r="J63" s="164">
        <f t="shared" si="2"/>
        <v>2883039.5218707691</v>
      </c>
      <c r="K63" s="164">
        <f t="shared" si="3"/>
        <v>480506.58697846148</v>
      </c>
      <c r="L63" s="164">
        <f t="shared" si="4"/>
        <v>160168.86232615385</v>
      </c>
      <c r="M63" s="164">
        <f t="shared" si="5"/>
        <v>320337.72465230769</v>
      </c>
      <c r="N63" s="110">
        <f t="shared" si="6"/>
        <v>3844052.6958276923</v>
      </c>
      <c r="O63" s="454">
        <f>'PL2.1.Lương GV'!L63</f>
        <v>146120.86153846156</v>
      </c>
      <c r="P63" s="454">
        <f t="shared" si="7"/>
        <v>2747072.1969230771</v>
      </c>
    </row>
    <row r="64" spans="1:16" s="168" customFormat="1">
      <c r="A64" s="160">
        <v>10</v>
      </c>
      <c r="B64" s="166"/>
      <c r="C64" s="116" t="s">
        <v>175</v>
      </c>
      <c r="D64" s="117">
        <v>344</v>
      </c>
      <c r="E64" s="113" t="s">
        <v>142</v>
      </c>
      <c r="F64" s="170">
        <v>3.58</v>
      </c>
      <c r="G64" s="163">
        <f t="shared" si="1"/>
        <v>73087848</v>
      </c>
      <c r="H64" s="163">
        <f t="shared" si="8"/>
        <v>41259027.219692305</v>
      </c>
      <c r="I64" s="111">
        <f t="shared" si="9"/>
        <v>119939.03261538461</v>
      </c>
      <c r="J64" s="164">
        <f t="shared" si="2"/>
        <v>7426624.8995446144</v>
      </c>
      <c r="K64" s="164">
        <f t="shared" si="3"/>
        <v>1237770.816590769</v>
      </c>
      <c r="L64" s="164">
        <f t="shared" si="4"/>
        <v>412590.27219692303</v>
      </c>
      <c r="M64" s="164">
        <f t="shared" si="5"/>
        <v>825180.54439384607</v>
      </c>
      <c r="N64" s="110">
        <f t="shared" si="6"/>
        <v>9902166.5327261519</v>
      </c>
      <c r="O64" s="454">
        <f>'PL2.1.Lương GV'!L64</f>
        <v>87535.58974358975</v>
      </c>
      <c r="P64" s="454">
        <f t="shared" si="7"/>
        <v>7076377.0748717943</v>
      </c>
    </row>
    <row r="65" spans="1:16" s="168" customFormat="1">
      <c r="A65" s="160">
        <v>11</v>
      </c>
      <c r="B65" s="166"/>
      <c r="C65" s="116" t="s">
        <v>187</v>
      </c>
      <c r="D65" s="117">
        <v>280</v>
      </c>
      <c r="E65" s="113" t="s">
        <v>148</v>
      </c>
      <c r="F65" s="170">
        <v>4.5309999999999997</v>
      </c>
      <c r="G65" s="163">
        <f t="shared" si="1"/>
        <v>92503083.599999979</v>
      </c>
      <c r="H65" s="163">
        <f t="shared" si="8"/>
        <v>42503980.977230765</v>
      </c>
      <c r="I65" s="111">
        <f t="shared" si="9"/>
        <v>151799.93206153845</v>
      </c>
      <c r="J65" s="164">
        <f t="shared" si="2"/>
        <v>7650716.5759015372</v>
      </c>
      <c r="K65" s="164">
        <f t="shared" si="3"/>
        <v>1275119.4293169228</v>
      </c>
      <c r="L65" s="164">
        <f t="shared" si="4"/>
        <v>425039.80977230764</v>
      </c>
      <c r="M65" s="164">
        <f t="shared" si="5"/>
        <v>850079.61954461527</v>
      </c>
      <c r="N65" s="110">
        <f t="shared" si="6"/>
        <v>10200955.434535382</v>
      </c>
      <c r="O65" s="454">
        <f>'PL2.1.Lương GV'!L65</f>
        <v>110788.75897435898</v>
      </c>
      <c r="P65" s="454">
        <f t="shared" si="7"/>
        <v>7289900.3405128196</v>
      </c>
    </row>
    <row r="66" spans="1:16" s="168" customFormat="1">
      <c r="A66" s="160">
        <v>12</v>
      </c>
      <c r="B66" s="166"/>
      <c r="C66" s="116" t="s">
        <v>188</v>
      </c>
      <c r="D66" s="117">
        <v>200</v>
      </c>
      <c r="E66" s="113" t="s">
        <v>144</v>
      </c>
      <c r="F66" s="170">
        <v>5.976</v>
      </c>
      <c r="G66" s="163">
        <f t="shared" si="1"/>
        <v>122003625.59999999</v>
      </c>
      <c r="H66" s="163">
        <f t="shared" si="8"/>
        <v>40042215.581538461</v>
      </c>
      <c r="I66" s="111">
        <f t="shared" si="9"/>
        <v>200211.07790769229</v>
      </c>
      <c r="J66" s="164">
        <f t="shared" si="2"/>
        <v>7207598.804676923</v>
      </c>
      <c r="K66" s="164">
        <f t="shared" si="3"/>
        <v>1201266.4674461538</v>
      </c>
      <c r="L66" s="164">
        <f t="shared" si="4"/>
        <v>400422.15581538464</v>
      </c>
      <c r="M66" s="164">
        <f t="shared" si="5"/>
        <v>800844.31163076928</v>
      </c>
      <c r="N66" s="110">
        <f t="shared" si="6"/>
        <v>9610131.73956923</v>
      </c>
      <c r="O66" s="454">
        <f>'PL2.1.Lương GV'!L66</f>
        <v>146120.86153846156</v>
      </c>
      <c r="P66" s="454">
        <f t="shared" si="7"/>
        <v>6867680.4923076928</v>
      </c>
    </row>
    <row r="67" spans="1:16" s="168" customFormat="1">
      <c r="A67" s="160">
        <v>13</v>
      </c>
      <c r="B67" s="166"/>
      <c r="C67" s="116" t="s">
        <v>189</v>
      </c>
      <c r="D67" s="117">
        <v>280</v>
      </c>
      <c r="E67" s="113" t="s">
        <v>142</v>
      </c>
      <c r="F67" s="170">
        <v>3.58</v>
      </c>
      <c r="G67" s="163">
        <f t="shared" si="1"/>
        <v>73087848</v>
      </c>
      <c r="H67" s="163">
        <f t="shared" si="8"/>
        <v>33582929.132307693</v>
      </c>
      <c r="I67" s="111">
        <f t="shared" si="9"/>
        <v>119939.03261538461</v>
      </c>
      <c r="J67" s="164">
        <f t="shared" si="2"/>
        <v>6044927.2438153848</v>
      </c>
      <c r="K67" s="164">
        <f t="shared" si="3"/>
        <v>1007487.8739692308</v>
      </c>
      <c r="L67" s="164">
        <f t="shared" si="4"/>
        <v>335829.29132307693</v>
      </c>
      <c r="M67" s="164">
        <f t="shared" si="5"/>
        <v>671658.58264615387</v>
      </c>
      <c r="N67" s="110">
        <f t="shared" si="6"/>
        <v>8059902.9917538464</v>
      </c>
      <c r="O67" s="454">
        <f>'PL2.1.Lương GV'!L67</f>
        <v>87535.58974358975</v>
      </c>
      <c r="P67" s="454">
        <f t="shared" si="7"/>
        <v>5759841.8051282046</v>
      </c>
    </row>
    <row r="68" spans="1:16" s="168" customFormat="1">
      <c r="A68" s="160">
        <v>14</v>
      </c>
      <c r="B68" s="166"/>
      <c r="C68" s="116" t="s">
        <v>190</v>
      </c>
      <c r="D68" s="117">
        <v>148</v>
      </c>
      <c r="E68" s="113" t="s">
        <v>144</v>
      </c>
      <c r="F68" s="170">
        <v>5.976</v>
      </c>
      <c r="G68" s="163">
        <f t="shared" si="1"/>
        <v>122003625.59999999</v>
      </c>
      <c r="H68" s="163">
        <f t="shared" si="8"/>
        <v>29631239.530338459</v>
      </c>
      <c r="I68" s="111">
        <f t="shared" si="9"/>
        <v>200211.07790769229</v>
      </c>
      <c r="J68" s="164">
        <f t="shared" si="2"/>
        <v>5333623.115460922</v>
      </c>
      <c r="K68" s="164">
        <f t="shared" si="3"/>
        <v>888937.18591015378</v>
      </c>
      <c r="L68" s="164">
        <f t="shared" si="4"/>
        <v>296312.39530338458</v>
      </c>
      <c r="M68" s="164">
        <f t="shared" si="5"/>
        <v>592624.79060676915</v>
      </c>
      <c r="N68" s="110">
        <f t="shared" si="6"/>
        <v>7111497.4872812293</v>
      </c>
      <c r="O68" s="454">
        <f>'PL2.1.Lương GV'!L68</f>
        <v>146120.86153846156</v>
      </c>
      <c r="P68" s="454">
        <f t="shared" si="7"/>
        <v>5082083.5643076925</v>
      </c>
    </row>
    <row r="69" spans="1:16" s="168" customFormat="1">
      <c r="A69" s="160">
        <v>15</v>
      </c>
      <c r="B69" s="166"/>
      <c r="C69" s="116" t="s">
        <v>191</v>
      </c>
      <c r="D69" s="117">
        <v>328</v>
      </c>
      <c r="E69" s="113" t="s">
        <v>148</v>
      </c>
      <c r="F69" s="170">
        <v>4.5309999999999997</v>
      </c>
      <c r="G69" s="163">
        <f t="shared" si="1"/>
        <v>92503083.599999979</v>
      </c>
      <c r="H69" s="163">
        <f t="shared" si="8"/>
        <v>49790377.716184609</v>
      </c>
      <c r="I69" s="111">
        <f t="shared" si="9"/>
        <v>151799.93206153845</v>
      </c>
      <c r="J69" s="164">
        <f t="shared" si="2"/>
        <v>8962267.9889132287</v>
      </c>
      <c r="K69" s="164">
        <f t="shared" si="3"/>
        <v>1493711.3314855383</v>
      </c>
      <c r="L69" s="164">
        <f t="shared" si="4"/>
        <v>497903.77716184611</v>
      </c>
      <c r="M69" s="164">
        <f t="shared" si="5"/>
        <v>995807.55432369222</v>
      </c>
      <c r="N69" s="110">
        <f>SUM(J69:M69)</f>
        <v>11949690.651884304</v>
      </c>
      <c r="O69" s="454">
        <f>'PL2.1.Lương GV'!L69</f>
        <v>110788.75897435898</v>
      </c>
      <c r="P69" s="454">
        <f t="shared" si="7"/>
        <v>8539597.5417435896</v>
      </c>
    </row>
    <row r="70" spans="1:16" s="168" customFormat="1">
      <c r="A70" s="160">
        <v>16</v>
      </c>
      <c r="B70" s="166"/>
      <c r="C70" s="116" t="s">
        <v>175</v>
      </c>
      <c r="D70" s="117">
        <v>172</v>
      </c>
      <c r="E70" s="113" t="s">
        <v>146</v>
      </c>
      <c r="F70" s="170">
        <v>3</v>
      </c>
      <c r="G70" s="163">
        <f t="shared" si="1"/>
        <v>61246800</v>
      </c>
      <c r="H70" s="163">
        <f t="shared" si="8"/>
        <v>17287301.907692306</v>
      </c>
      <c r="I70" s="111">
        <f t="shared" si="9"/>
        <v>100507.56923076922</v>
      </c>
      <c r="J70" s="164">
        <f t="shared" si="2"/>
        <v>3111714.3433846151</v>
      </c>
      <c r="K70" s="164">
        <f t="shared" si="3"/>
        <v>518619.05723076913</v>
      </c>
      <c r="L70" s="164">
        <f t="shared" si="4"/>
        <v>172873.01907692305</v>
      </c>
      <c r="M70" s="164">
        <f t="shared" si="5"/>
        <v>345746.03815384611</v>
      </c>
      <c r="N70" s="110">
        <f>SUM(J70:M70)</f>
        <v>4148952.4578461535</v>
      </c>
      <c r="O70" s="454">
        <f>'PL2.1.Lương GV'!L70</f>
        <v>73353.846153846156</v>
      </c>
      <c r="P70" s="454">
        <f t="shared" si="7"/>
        <v>2964962.461538461</v>
      </c>
    </row>
    <row r="71" spans="1:16" s="168" customFormat="1">
      <c r="A71" s="160">
        <v>17</v>
      </c>
      <c r="B71" s="166"/>
      <c r="C71" s="116" t="s">
        <v>181</v>
      </c>
      <c r="D71" s="117">
        <v>120</v>
      </c>
      <c r="E71" s="113" t="s">
        <v>146</v>
      </c>
      <c r="F71" s="170">
        <v>3</v>
      </c>
      <c r="G71" s="163">
        <f t="shared" si="1"/>
        <v>61246800</v>
      </c>
      <c r="H71" s="163">
        <f t="shared" si="8"/>
        <v>12060908.307692306</v>
      </c>
      <c r="I71" s="111">
        <f t="shared" si="9"/>
        <v>100507.56923076922</v>
      </c>
      <c r="J71" s="164">
        <f t="shared" si="2"/>
        <v>2170963.4953846149</v>
      </c>
      <c r="K71" s="164">
        <f t="shared" si="3"/>
        <v>361827.24923076917</v>
      </c>
      <c r="L71" s="164">
        <f t="shared" si="4"/>
        <v>120609.08307692307</v>
      </c>
      <c r="M71" s="164">
        <f t="shared" si="5"/>
        <v>241218.16615384613</v>
      </c>
      <c r="N71" s="110">
        <f>SUM(J71:M71)</f>
        <v>2894617.9938461534</v>
      </c>
      <c r="O71" s="454">
        <f>'PL2.1.Lương GV'!L71</f>
        <v>73353.846153846156</v>
      </c>
      <c r="P71" s="454">
        <f t="shared" si="7"/>
        <v>2068578.4615384613</v>
      </c>
    </row>
    <row r="72" spans="1:16" s="168" customFormat="1">
      <c r="A72" s="284" t="s">
        <v>196</v>
      </c>
      <c r="B72" s="285"/>
      <c r="C72" s="286" t="s">
        <v>1187</v>
      </c>
      <c r="D72" s="287">
        <v>480</v>
      </c>
      <c r="E72" s="288" t="s">
        <v>148</v>
      </c>
      <c r="F72" s="289">
        <v>4.5309999999999997</v>
      </c>
      <c r="G72" s="163">
        <f t="shared" si="1"/>
        <v>92503083.599999979</v>
      </c>
      <c r="H72" s="290">
        <f t="shared" si="8"/>
        <v>72863967.389538452</v>
      </c>
      <c r="I72" s="291">
        <f t="shared" si="9"/>
        <v>151799.93206153845</v>
      </c>
      <c r="J72" s="292">
        <f t="shared" si="2"/>
        <v>13115514.130116921</v>
      </c>
      <c r="K72" s="292">
        <f t="shared" si="3"/>
        <v>2185919.0216861535</v>
      </c>
      <c r="L72" s="292">
        <f t="shared" si="4"/>
        <v>728639.67389538453</v>
      </c>
      <c r="M72" s="292">
        <f t="shared" si="5"/>
        <v>1457279.3477907691</v>
      </c>
      <c r="N72" s="293">
        <f>SUM(J72:M72)</f>
        <v>17487352.173489228</v>
      </c>
      <c r="O72" s="454">
        <f>'PL2.1.Lương GV'!L72</f>
        <v>110788.75897435898</v>
      </c>
      <c r="P72" s="454">
        <f t="shared" si="7"/>
        <v>12496972.012307692</v>
      </c>
    </row>
    <row r="73" spans="1:16" ht="25.5" customHeight="1">
      <c r="A73" s="277"/>
      <c r="B73" s="278"/>
      <c r="C73" s="279" t="s">
        <v>200</v>
      </c>
      <c r="D73" s="280">
        <f>D72+D54+D42+D14+D8</f>
        <v>5544</v>
      </c>
      <c r="E73" s="281"/>
      <c r="F73" s="282">
        <f t="shared" ref="F73:M73" si="10">SUM(F9:F72)</f>
        <v>254.28700000000009</v>
      </c>
      <c r="G73" s="283">
        <f t="shared" si="10"/>
        <v>5191421677.2000008</v>
      </c>
      <c r="H73" s="283">
        <f t="shared" si="10"/>
        <v>827521868.21907675</v>
      </c>
      <c r="I73" s="283">
        <f t="shared" si="10"/>
        <v>8519256.0856615379</v>
      </c>
      <c r="J73" s="283">
        <f t="shared" si="10"/>
        <v>148953936.27943379</v>
      </c>
      <c r="K73" s="283">
        <f t="shared" si="10"/>
        <v>24825656.046572305</v>
      </c>
      <c r="L73" s="283">
        <f t="shared" si="10"/>
        <v>8275218.6821907684</v>
      </c>
      <c r="M73" s="283">
        <f t="shared" si="10"/>
        <v>16550437.364381537</v>
      </c>
      <c r="N73" s="283">
        <f>SUM(N9:N72)</f>
        <v>198605248.37257844</v>
      </c>
      <c r="P73" s="455">
        <f>SUM(P9:P72)</f>
        <v>141929104.29128209</v>
      </c>
    </row>
    <row r="74" spans="1:16" ht="27" customHeight="1">
      <c r="B74" s="511"/>
      <c r="C74" s="511"/>
      <c r="D74" s="511"/>
      <c r="E74" s="511"/>
      <c r="F74" s="511"/>
      <c r="G74" s="511"/>
      <c r="H74" s="511"/>
      <c r="I74" s="511"/>
      <c r="J74" s="511"/>
      <c r="K74" s="511"/>
      <c r="L74" s="511"/>
      <c r="M74" s="511"/>
      <c r="N74" s="511"/>
    </row>
    <row r="78" spans="1:16">
      <c r="G78" s="210"/>
    </row>
    <row r="79" spans="1:16">
      <c r="G79" s="210"/>
    </row>
  </sheetData>
  <mergeCells count="16">
    <mergeCell ref="A5:A6"/>
    <mergeCell ref="B5:B6"/>
    <mergeCell ref="C5:C6"/>
    <mergeCell ref="D5:D6"/>
    <mergeCell ref="E5:E6"/>
    <mergeCell ref="B74:N74"/>
    <mergeCell ref="N5:N6"/>
    <mergeCell ref="B1:C1"/>
    <mergeCell ref="G5:G6"/>
    <mergeCell ref="B2:M2"/>
    <mergeCell ref="H5:H6"/>
    <mergeCell ref="J5:M5"/>
    <mergeCell ref="B3:N3"/>
    <mergeCell ref="B4:N4"/>
    <mergeCell ref="I5:I6"/>
    <mergeCell ref="F5:F6"/>
  </mergeCells>
  <pageMargins left="0.43" right="0.196850393700787" top="0.28000000000000003" bottom="0.74" header="0.23622047244094499" footer="0.17"/>
  <pageSetup paperSize="9" firstPageNumber="3" orientation="landscape" useFirstPageNumber="1"/>
  <headerFooter alignWithMargins="0"/>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3"/>
  <sheetViews>
    <sheetView topLeftCell="A4" zoomScale="90" zoomScaleNormal="90" zoomScalePageLayoutView="55" workbookViewId="0">
      <selection activeCell="A12" sqref="A12:XFD12"/>
    </sheetView>
  </sheetViews>
  <sheetFormatPr defaultColWidth="8.85546875" defaultRowHeight="12.75"/>
  <cols>
    <col min="1" max="1" width="5.28515625" style="71" customWidth="1"/>
    <col min="2" max="2" width="34" style="71" customWidth="1"/>
    <col min="3" max="3" width="10.42578125" style="69" customWidth="1"/>
    <col min="4" max="4" width="11.28515625" style="71" customWidth="1"/>
    <col min="5" max="6" width="16.42578125" style="71" customWidth="1"/>
    <col min="7" max="16384" width="8.85546875" style="71"/>
  </cols>
  <sheetData>
    <row r="1" spans="1:6" ht="27.6" customHeight="1">
      <c r="A1" s="519" t="s">
        <v>127</v>
      </c>
      <c r="B1" s="520"/>
      <c r="C1" s="520"/>
      <c r="D1" s="520"/>
      <c r="E1" s="520"/>
      <c r="F1" s="520"/>
    </row>
    <row r="2" spans="1:6" ht="66.75" customHeight="1">
      <c r="A2" s="521" t="s">
        <v>113</v>
      </c>
      <c r="B2" s="521"/>
      <c r="C2" s="521"/>
      <c r="D2" s="521"/>
      <c r="E2" s="521"/>
      <c r="F2" s="521"/>
    </row>
    <row r="3" spans="1:6" s="87" customFormat="1" ht="125.25" customHeight="1">
      <c r="A3" s="522" t="s">
        <v>1200</v>
      </c>
      <c r="B3" s="522"/>
      <c r="C3" s="522"/>
      <c r="D3" s="522"/>
      <c r="E3" s="522"/>
      <c r="F3" s="522"/>
    </row>
    <row r="4" spans="1:6" s="89" customFormat="1" ht="47.45" customHeight="1">
      <c r="A4" s="10" t="s">
        <v>8</v>
      </c>
      <c r="B4" s="10" t="s">
        <v>86</v>
      </c>
      <c r="C4" s="10" t="s">
        <v>87</v>
      </c>
      <c r="D4" s="88" t="s">
        <v>88</v>
      </c>
      <c r="E4" s="10" t="s">
        <v>89</v>
      </c>
      <c r="F4" s="10" t="s">
        <v>90</v>
      </c>
    </row>
    <row r="5" spans="1:6" ht="32.1" customHeight="1">
      <c r="A5" s="297">
        <v>1</v>
      </c>
      <c r="B5" s="298" t="s">
        <v>91</v>
      </c>
      <c r="C5" s="299" t="s">
        <v>11</v>
      </c>
      <c r="D5" s="300">
        <v>180</v>
      </c>
      <c r="E5" s="301">
        <v>1500000</v>
      </c>
      <c r="F5" s="302">
        <f>D5*E5</f>
        <v>270000000</v>
      </c>
    </row>
    <row r="6" spans="1:6" ht="32.450000000000003" customHeight="1">
      <c r="A6" s="117">
        <v>2</v>
      </c>
      <c r="B6" s="303" t="s">
        <v>92</v>
      </c>
      <c r="C6" s="304" t="s">
        <v>11</v>
      </c>
      <c r="D6" s="305">
        <v>180</v>
      </c>
      <c r="E6" s="306">
        <v>600000</v>
      </c>
      <c r="F6" s="307">
        <f t="shared" ref="F6:F12" si="0">D6*E6</f>
        <v>108000000</v>
      </c>
    </row>
    <row r="7" spans="1:6" ht="48" customHeight="1">
      <c r="A7" s="117">
        <v>3</v>
      </c>
      <c r="B7" s="303" t="s">
        <v>93</v>
      </c>
      <c r="C7" s="304" t="s">
        <v>11</v>
      </c>
      <c r="D7" s="305">
        <v>180</v>
      </c>
      <c r="E7" s="306">
        <v>200000</v>
      </c>
      <c r="F7" s="307">
        <f t="shared" si="0"/>
        <v>36000000</v>
      </c>
    </row>
    <row r="8" spans="1:6" ht="45.6" customHeight="1">
      <c r="A8" s="117">
        <v>4</v>
      </c>
      <c r="B8" s="303" t="s">
        <v>94</v>
      </c>
      <c r="C8" s="304" t="s">
        <v>11</v>
      </c>
      <c r="D8" s="305"/>
      <c r="E8" s="306">
        <v>0</v>
      </c>
      <c r="F8" s="307">
        <f t="shared" si="0"/>
        <v>0</v>
      </c>
    </row>
    <row r="9" spans="1:6" ht="30.6" customHeight="1">
      <c r="A9" s="117">
        <v>5</v>
      </c>
      <c r="B9" s="308" t="s">
        <v>95</v>
      </c>
      <c r="C9" s="309" t="s">
        <v>75</v>
      </c>
      <c r="D9" s="310">
        <v>16</v>
      </c>
      <c r="E9" s="306">
        <v>350000</v>
      </c>
      <c r="F9" s="307">
        <f t="shared" si="0"/>
        <v>5600000</v>
      </c>
    </row>
    <row r="10" spans="1:6" ht="36.75" customHeight="1">
      <c r="A10" s="117">
        <v>6</v>
      </c>
      <c r="B10" s="311" t="s">
        <v>112</v>
      </c>
      <c r="C10" s="312" t="s">
        <v>76</v>
      </c>
      <c r="D10" s="313">
        <v>16</v>
      </c>
      <c r="E10" s="306">
        <v>1500000</v>
      </c>
      <c r="F10" s="307">
        <f t="shared" si="0"/>
        <v>24000000</v>
      </c>
    </row>
    <row r="11" spans="1:6" ht="36.75" customHeight="1">
      <c r="A11" s="117">
        <v>7</v>
      </c>
      <c r="B11" s="311" t="s">
        <v>1158</v>
      </c>
      <c r="C11" s="312" t="s">
        <v>76</v>
      </c>
      <c r="D11" s="313">
        <v>50</v>
      </c>
      <c r="E11" s="306">
        <v>250000</v>
      </c>
      <c r="F11" s="307">
        <f t="shared" si="0"/>
        <v>12500000</v>
      </c>
    </row>
    <row r="12" spans="1:6" ht="39" customHeight="1">
      <c r="A12" s="314">
        <v>8</v>
      </c>
      <c r="B12" s="315" t="s">
        <v>1159</v>
      </c>
      <c r="C12" s="316" t="s">
        <v>1160</v>
      </c>
      <c r="D12" s="317">
        <v>360</v>
      </c>
      <c r="E12" s="318">
        <v>50000</v>
      </c>
      <c r="F12" s="319">
        <f t="shared" si="0"/>
        <v>18000000</v>
      </c>
    </row>
    <row r="13" spans="1:6" ht="32.1" customHeight="1">
      <c r="A13" s="15"/>
      <c r="B13" s="8" t="s">
        <v>63</v>
      </c>
      <c r="C13" s="8"/>
      <c r="D13" s="90"/>
      <c r="E13" s="90"/>
      <c r="F13" s="91">
        <f>SUM(F5:F12)</f>
        <v>474100000</v>
      </c>
    </row>
  </sheetData>
  <mergeCells count="3">
    <mergeCell ref="A1:F1"/>
    <mergeCell ref="A2:F2"/>
    <mergeCell ref="A3:F3"/>
  </mergeCells>
  <pageMargins left="0.67" right="0.52" top="0.28000000000000003" bottom="0.74" header="0.23622047244094499" footer="0.17"/>
  <pageSetup paperSize="9" firstPageNumber="3" orientation="landscape" useFirstPageNumber="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785"/>
  <sheetViews>
    <sheetView showWhiteSpace="0" topLeftCell="A758" zoomScale="72" zoomScaleNormal="72" zoomScalePageLayoutView="70" workbookViewId="0">
      <selection activeCell="I783" sqref="I783"/>
    </sheetView>
  </sheetViews>
  <sheetFormatPr defaultColWidth="9.140625" defaultRowHeight="16.5"/>
  <cols>
    <col min="1" max="1" width="6.42578125" style="76" customWidth="1"/>
    <col min="2" max="2" width="37.140625" style="213" customWidth="1"/>
    <col min="3" max="3" width="14.140625" style="80" bestFit="1" customWidth="1"/>
    <col min="4" max="4" width="9.42578125" style="81" customWidth="1"/>
    <col min="5" max="5" width="16" style="176" customWidth="1"/>
    <col min="6" max="6" width="17.7109375" style="82" customWidth="1"/>
    <col min="7" max="7" width="17.42578125" style="80" bestFit="1" customWidth="1"/>
    <col min="8" max="8" width="21" style="80" customWidth="1"/>
    <col min="9" max="11" width="15" style="80" customWidth="1"/>
    <col min="12" max="16384" width="9.140625" style="80"/>
  </cols>
  <sheetData>
    <row r="1" spans="1:10" s="77" customFormat="1" ht="30.75" customHeight="1">
      <c r="A1" s="76"/>
      <c r="B1" s="345" t="s">
        <v>126</v>
      </c>
      <c r="D1" s="78"/>
      <c r="E1" s="79"/>
      <c r="F1" s="79"/>
      <c r="G1" s="79"/>
    </row>
    <row r="2" spans="1:10" s="77" customFormat="1" ht="30" customHeight="1">
      <c r="A2" s="523" t="s">
        <v>114</v>
      </c>
      <c r="B2" s="523"/>
      <c r="C2" s="523"/>
      <c r="D2" s="523"/>
      <c r="E2" s="523"/>
      <c r="F2" s="523"/>
      <c r="G2" s="523"/>
    </row>
    <row r="3" spans="1:10" ht="63">
      <c r="A3" s="83" t="s">
        <v>8</v>
      </c>
      <c r="B3" s="84" t="s">
        <v>115</v>
      </c>
      <c r="C3" s="84" t="s">
        <v>14</v>
      </c>
      <c r="D3" s="122" t="s">
        <v>1175</v>
      </c>
      <c r="E3" s="85" t="s">
        <v>34</v>
      </c>
      <c r="F3" s="85" t="s">
        <v>35</v>
      </c>
      <c r="G3" s="85" t="s">
        <v>2</v>
      </c>
      <c r="H3" s="85" t="s">
        <v>1215</v>
      </c>
      <c r="I3" s="80" t="s">
        <v>35</v>
      </c>
    </row>
    <row r="4" spans="1:10" ht="18.75">
      <c r="A4" s="320">
        <v>1</v>
      </c>
      <c r="B4" s="346" t="s">
        <v>202</v>
      </c>
      <c r="C4" s="321" t="s">
        <v>203</v>
      </c>
      <c r="D4" s="321">
        <v>1.3</v>
      </c>
      <c r="E4" s="322">
        <v>96000</v>
      </c>
      <c r="F4" s="323">
        <f>D4*E4</f>
        <v>124800</v>
      </c>
      <c r="G4" s="324"/>
      <c r="H4" s="80">
        <f>VLOOKUP(B4,'[1]PL4.1.Vật tư'!$B$5:$L$751,11,0)</f>
        <v>80000</v>
      </c>
      <c r="I4" s="80">
        <f>H4*D4</f>
        <v>104000</v>
      </c>
      <c r="J4" s="458">
        <f>I4-F4</f>
        <v>-20800</v>
      </c>
    </row>
    <row r="5" spans="1:10" ht="18.75">
      <c r="A5" s="325">
        <v>2</v>
      </c>
      <c r="B5" s="347" t="s">
        <v>204</v>
      </c>
      <c r="C5" s="326" t="s">
        <v>203</v>
      </c>
      <c r="D5" s="326">
        <v>1.3</v>
      </c>
      <c r="E5" s="327">
        <v>200000</v>
      </c>
      <c r="F5" s="328">
        <f t="shared" ref="F5:F68" si="0">D5*E5</f>
        <v>260000</v>
      </c>
      <c r="G5" s="329"/>
      <c r="H5" s="80">
        <f>VLOOKUP(B5,'[1]PL4.1.Vật tư'!$B$5:$L$751,11,0)</f>
        <v>200000</v>
      </c>
      <c r="I5" s="80">
        <f t="shared" ref="I5:I68" si="1">H5*D5</f>
        <v>260000</v>
      </c>
      <c r="J5" s="458">
        <f t="shared" ref="J5:J68" si="2">I5-F5</f>
        <v>0</v>
      </c>
    </row>
    <row r="6" spans="1:10" ht="18.75">
      <c r="A6" s="325">
        <v>3</v>
      </c>
      <c r="B6" s="347" t="s">
        <v>205</v>
      </c>
      <c r="C6" s="326" t="s">
        <v>206</v>
      </c>
      <c r="D6" s="326">
        <v>23</v>
      </c>
      <c r="E6" s="327">
        <v>4000</v>
      </c>
      <c r="F6" s="328">
        <f t="shared" si="0"/>
        <v>92000</v>
      </c>
      <c r="G6" s="329"/>
      <c r="H6" s="80">
        <f>VLOOKUP(B6,'[1]PL4.1.Vật tư'!$B$5:$L$751,11,0)</f>
        <v>4000</v>
      </c>
      <c r="I6" s="80">
        <f t="shared" si="1"/>
        <v>92000</v>
      </c>
      <c r="J6" s="458">
        <f t="shared" si="2"/>
        <v>0</v>
      </c>
    </row>
    <row r="7" spans="1:10" ht="18.75">
      <c r="A7" s="325">
        <v>4</v>
      </c>
      <c r="B7" s="347" t="s">
        <v>207</v>
      </c>
      <c r="C7" s="326" t="s">
        <v>203</v>
      </c>
      <c r="D7" s="326">
        <v>1.2</v>
      </c>
      <c r="E7" s="327">
        <v>350000</v>
      </c>
      <c r="F7" s="328">
        <f t="shared" si="0"/>
        <v>420000</v>
      </c>
      <c r="G7" s="329"/>
      <c r="H7" s="80">
        <f>VLOOKUP(B7,'[1]PL4.1.Vật tư'!$B$5:$L$751,11,0)</f>
        <v>250000</v>
      </c>
      <c r="I7" s="80">
        <f t="shared" si="1"/>
        <v>300000</v>
      </c>
      <c r="J7" s="458">
        <f t="shared" si="2"/>
        <v>-120000</v>
      </c>
    </row>
    <row r="8" spans="1:10" ht="18.75">
      <c r="A8" s="325">
        <v>5</v>
      </c>
      <c r="B8" s="347" t="s">
        <v>208</v>
      </c>
      <c r="C8" s="326" t="s">
        <v>209</v>
      </c>
      <c r="D8" s="326">
        <v>1</v>
      </c>
      <c r="E8" s="327">
        <v>200000</v>
      </c>
      <c r="F8" s="328">
        <f t="shared" si="0"/>
        <v>200000</v>
      </c>
      <c r="G8" s="329"/>
      <c r="H8" s="80">
        <f>VLOOKUP(B8,'[1]PL4.1.Vật tư'!$B$5:$L$751,11,0)</f>
        <v>200000</v>
      </c>
      <c r="I8" s="80">
        <f t="shared" si="1"/>
        <v>200000</v>
      </c>
      <c r="J8" s="458">
        <f t="shared" si="2"/>
        <v>0</v>
      </c>
    </row>
    <row r="9" spans="1:10" ht="18.75">
      <c r="A9" s="325">
        <v>6</v>
      </c>
      <c r="B9" s="347" t="s">
        <v>210</v>
      </c>
      <c r="C9" s="326" t="s">
        <v>209</v>
      </c>
      <c r="D9" s="326">
        <v>1</v>
      </c>
      <c r="E9" s="327">
        <v>280000</v>
      </c>
      <c r="F9" s="328">
        <f t="shared" si="0"/>
        <v>280000</v>
      </c>
      <c r="G9" s="329"/>
      <c r="H9" s="80">
        <f>VLOOKUP(B9,'[1]PL4.1.Vật tư'!$B$5:$L$751,11,0)</f>
        <v>280000</v>
      </c>
      <c r="I9" s="80">
        <f t="shared" si="1"/>
        <v>280000</v>
      </c>
      <c r="J9" s="458">
        <f t="shared" si="2"/>
        <v>0</v>
      </c>
    </row>
    <row r="10" spans="1:10" ht="18.75">
      <c r="A10" s="325">
        <v>7</v>
      </c>
      <c r="B10" s="347" t="s">
        <v>211</v>
      </c>
      <c r="C10" s="326" t="s">
        <v>203</v>
      </c>
      <c r="D10" s="326">
        <v>1.2</v>
      </c>
      <c r="E10" s="327">
        <v>132000</v>
      </c>
      <c r="F10" s="328">
        <f t="shared" si="0"/>
        <v>158400</v>
      </c>
      <c r="G10" s="329"/>
      <c r="H10" s="80">
        <f>VLOOKUP(B10,'[1]PL4.1.Vật tư'!$B$5:$L$751,11,0)</f>
        <v>120000</v>
      </c>
      <c r="I10" s="80">
        <f t="shared" si="1"/>
        <v>144000</v>
      </c>
      <c r="J10" s="458">
        <f t="shared" si="2"/>
        <v>-14400</v>
      </c>
    </row>
    <row r="11" spans="1:10" ht="18.75">
      <c r="A11" s="325">
        <v>8</v>
      </c>
      <c r="B11" s="347" t="s">
        <v>212</v>
      </c>
      <c r="C11" s="326" t="s">
        <v>213</v>
      </c>
      <c r="D11" s="326">
        <v>10</v>
      </c>
      <c r="E11" s="327">
        <v>12000</v>
      </c>
      <c r="F11" s="328">
        <f t="shared" si="0"/>
        <v>120000</v>
      </c>
      <c r="G11" s="329"/>
      <c r="H11" s="80">
        <f>VLOOKUP(B11,'[1]PL4.1.Vật tư'!$B$5:$L$751,11,0)</f>
        <v>12000</v>
      </c>
      <c r="I11" s="80">
        <f t="shared" si="1"/>
        <v>120000</v>
      </c>
      <c r="J11" s="458">
        <f t="shared" si="2"/>
        <v>0</v>
      </c>
    </row>
    <row r="12" spans="1:10" ht="18.75">
      <c r="A12" s="325">
        <v>9</v>
      </c>
      <c r="B12" s="347" t="s">
        <v>214</v>
      </c>
      <c r="C12" s="326" t="s">
        <v>213</v>
      </c>
      <c r="D12" s="326">
        <v>1</v>
      </c>
      <c r="E12" s="330">
        <v>0</v>
      </c>
      <c r="F12" s="328">
        <f t="shared" si="0"/>
        <v>0</v>
      </c>
      <c r="G12" s="329"/>
      <c r="H12" s="80">
        <f>VLOOKUP(B12,'[1]PL4.1.Vật tư'!$B$5:$L$751,11,0)</f>
        <v>10000</v>
      </c>
      <c r="I12" s="80">
        <f t="shared" si="1"/>
        <v>10000</v>
      </c>
      <c r="J12" s="458"/>
    </row>
    <row r="13" spans="1:10" ht="18.75">
      <c r="A13" s="325">
        <v>10</v>
      </c>
      <c r="B13" s="347" t="s">
        <v>215</v>
      </c>
      <c r="C13" s="326" t="s">
        <v>213</v>
      </c>
      <c r="D13" s="326">
        <v>1</v>
      </c>
      <c r="E13" s="330">
        <v>0</v>
      </c>
      <c r="F13" s="328">
        <f t="shared" si="0"/>
        <v>0</v>
      </c>
      <c r="G13" s="329"/>
      <c r="H13" s="80">
        <f>VLOOKUP(B13,'[1]PL4.1.Vật tư'!$B$5:$L$751,11,0)</f>
        <v>350000</v>
      </c>
      <c r="I13" s="80">
        <f t="shared" si="1"/>
        <v>350000</v>
      </c>
      <c r="J13" s="458"/>
    </row>
    <row r="14" spans="1:10" ht="18.75">
      <c r="A14" s="325">
        <v>11</v>
      </c>
      <c r="B14" s="347" t="s">
        <v>216</v>
      </c>
      <c r="C14" s="326" t="s">
        <v>217</v>
      </c>
      <c r="D14" s="326">
        <v>5</v>
      </c>
      <c r="E14" s="330">
        <v>0</v>
      </c>
      <c r="F14" s="328">
        <f t="shared" si="0"/>
        <v>0</v>
      </c>
      <c r="G14" s="331"/>
      <c r="H14" s="80">
        <f>VLOOKUP(B14,'[1]PL4.1.Vật tư'!$B$5:$L$751,11,0)</f>
        <v>15000</v>
      </c>
      <c r="I14" s="80">
        <f t="shared" si="1"/>
        <v>75000</v>
      </c>
      <c r="J14" s="458"/>
    </row>
    <row r="15" spans="1:10" ht="18.75">
      <c r="A15" s="325">
        <v>12</v>
      </c>
      <c r="B15" s="347" t="s">
        <v>218</v>
      </c>
      <c r="C15" s="326" t="s">
        <v>217</v>
      </c>
      <c r="D15" s="326">
        <v>5</v>
      </c>
      <c r="E15" s="327">
        <v>16000</v>
      </c>
      <c r="F15" s="328">
        <f t="shared" si="0"/>
        <v>80000</v>
      </c>
      <c r="G15" s="331"/>
      <c r="H15" s="80">
        <f>VLOOKUP(B15,'[1]PL4.1.Vật tư'!$B$5:$L$751,11,0)</f>
        <v>10000</v>
      </c>
      <c r="I15" s="80">
        <f t="shared" si="1"/>
        <v>50000</v>
      </c>
      <c r="J15" s="458">
        <f t="shared" si="2"/>
        <v>-30000</v>
      </c>
    </row>
    <row r="16" spans="1:10" ht="18.75">
      <c r="A16" s="325">
        <v>13</v>
      </c>
      <c r="B16" s="347" t="s">
        <v>219</v>
      </c>
      <c r="C16" s="326" t="s">
        <v>220</v>
      </c>
      <c r="D16" s="326">
        <v>1</v>
      </c>
      <c r="E16" s="330">
        <v>50000</v>
      </c>
      <c r="F16" s="328">
        <f t="shared" si="0"/>
        <v>50000</v>
      </c>
      <c r="G16" s="331"/>
      <c r="H16" s="80">
        <f>VLOOKUP(B16,'[1]PL4.1.Vật tư'!$B$5:$L$751,11,0)</f>
        <v>20000</v>
      </c>
      <c r="I16" s="80">
        <f t="shared" si="1"/>
        <v>20000</v>
      </c>
      <c r="J16" s="458">
        <f t="shared" si="2"/>
        <v>-30000</v>
      </c>
    </row>
    <row r="17" spans="1:10" ht="18.75">
      <c r="A17" s="325">
        <v>14</v>
      </c>
      <c r="B17" s="347" t="s">
        <v>221</v>
      </c>
      <c r="C17" s="326" t="s">
        <v>220</v>
      </c>
      <c r="D17" s="326">
        <v>3</v>
      </c>
      <c r="E17" s="330">
        <v>50000</v>
      </c>
      <c r="F17" s="328">
        <f t="shared" si="0"/>
        <v>150000</v>
      </c>
      <c r="G17" s="331"/>
      <c r="H17" s="80">
        <f>VLOOKUP(B17,'[1]PL4.1.Vật tư'!$B$5:$L$751,11,0)</f>
        <v>20000</v>
      </c>
      <c r="I17" s="80">
        <f t="shared" si="1"/>
        <v>60000</v>
      </c>
      <c r="J17" s="458">
        <f t="shared" si="2"/>
        <v>-90000</v>
      </c>
    </row>
    <row r="18" spans="1:10" ht="18.75">
      <c r="A18" s="325">
        <v>15</v>
      </c>
      <c r="B18" s="347" t="s">
        <v>222</v>
      </c>
      <c r="C18" s="326" t="s">
        <v>220</v>
      </c>
      <c r="D18" s="326">
        <v>1</v>
      </c>
      <c r="E18" s="330">
        <v>50000</v>
      </c>
      <c r="F18" s="328">
        <f t="shared" si="0"/>
        <v>50000</v>
      </c>
      <c r="G18" s="331"/>
      <c r="H18" s="80">
        <f>VLOOKUP(B18,'[1]PL4.1.Vật tư'!$B$5:$L$751,11,0)</f>
        <v>10000</v>
      </c>
      <c r="I18" s="80">
        <f t="shared" si="1"/>
        <v>10000</v>
      </c>
      <c r="J18" s="458">
        <f t="shared" si="2"/>
        <v>-40000</v>
      </c>
    </row>
    <row r="19" spans="1:10" ht="18.75">
      <c r="A19" s="325">
        <v>16</v>
      </c>
      <c r="B19" s="347" t="s">
        <v>223</v>
      </c>
      <c r="C19" s="326" t="s">
        <v>224</v>
      </c>
      <c r="D19" s="326">
        <v>1</v>
      </c>
      <c r="E19" s="327">
        <v>4000</v>
      </c>
      <c r="F19" s="328">
        <f t="shared" si="0"/>
        <v>4000</v>
      </c>
      <c r="G19" s="331"/>
      <c r="H19" s="80">
        <f>VLOOKUP(B19,'[1]PL4.1.Vật tư'!$B$5:$L$751,11,0)</f>
        <v>4000</v>
      </c>
      <c r="I19" s="80">
        <f t="shared" si="1"/>
        <v>4000</v>
      </c>
      <c r="J19" s="458">
        <f t="shared" si="2"/>
        <v>0</v>
      </c>
    </row>
    <row r="20" spans="1:10" ht="18.75">
      <c r="A20" s="325">
        <v>17</v>
      </c>
      <c r="B20" s="347" t="s">
        <v>225</v>
      </c>
      <c r="C20" s="326" t="s">
        <v>224</v>
      </c>
      <c r="D20" s="326">
        <v>20</v>
      </c>
      <c r="E20" s="327">
        <v>12000</v>
      </c>
      <c r="F20" s="328">
        <f t="shared" si="0"/>
        <v>240000</v>
      </c>
      <c r="G20" s="331"/>
      <c r="H20" s="80">
        <f>VLOOKUP(B20,'[1]PL4.1.Vật tư'!$B$5:$L$751,11,0)</f>
        <v>12000</v>
      </c>
      <c r="I20" s="80">
        <f t="shared" si="1"/>
        <v>240000</v>
      </c>
      <c r="J20" s="458">
        <f t="shared" si="2"/>
        <v>0</v>
      </c>
    </row>
    <row r="21" spans="1:10" ht="18.75">
      <c r="A21" s="325">
        <v>18</v>
      </c>
      <c r="B21" s="347" t="s">
        <v>226</v>
      </c>
      <c r="C21" s="326" t="s">
        <v>224</v>
      </c>
      <c r="D21" s="326">
        <v>20</v>
      </c>
      <c r="E21" s="327">
        <v>12000</v>
      </c>
      <c r="F21" s="328">
        <f t="shared" si="0"/>
        <v>240000</v>
      </c>
      <c r="G21" s="331"/>
      <c r="H21" s="80">
        <f>VLOOKUP(B21,'[1]PL4.1.Vật tư'!$B$5:$L$751,11,0)</f>
        <v>10000</v>
      </c>
      <c r="I21" s="80">
        <f t="shared" si="1"/>
        <v>200000</v>
      </c>
      <c r="J21" s="458">
        <f t="shared" si="2"/>
        <v>-40000</v>
      </c>
    </row>
    <row r="22" spans="1:10" ht="18.75">
      <c r="A22" s="325">
        <v>19</v>
      </c>
      <c r="B22" s="347" t="s">
        <v>227</v>
      </c>
      <c r="C22" s="326" t="s">
        <v>224</v>
      </c>
      <c r="D22" s="326">
        <v>5</v>
      </c>
      <c r="E22" s="327">
        <v>12000</v>
      </c>
      <c r="F22" s="328">
        <f t="shared" si="0"/>
        <v>60000</v>
      </c>
      <c r="G22" s="331"/>
      <c r="H22" s="80">
        <f>VLOOKUP(B22,'[1]PL4.1.Vật tư'!$B$5:$L$751,11,0)</f>
        <v>12000</v>
      </c>
      <c r="I22" s="80">
        <f t="shared" si="1"/>
        <v>60000</v>
      </c>
      <c r="J22" s="458">
        <f t="shared" si="2"/>
        <v>0</v>
      </c>
    </row>
    <row r="23" spans="1:10" ht="18.75">
      <c r="A23" s="325">
        <v>20</v>
      </c>
      <c r="B23" s="347" t="s">
        <v>228</v>
      </c>
      <c r="C23" s="326" t="s">
        <v>224</v>
      </c>
      <c r="D23" s="326">
        <v>5</v>
      </c>
      <c r="E23" s="327">
        <v>12000</v>
      </c>
      <c r="F23" s="328">
        <f t="shared" si="0"/>
        <v>60000</v>
      </c>
      <c r="G23" s="331"/>
      <c r="H23" s="80">
        <f>VLOOKUP(B23,'[1]PL4.1.Vật tư'!$B$5:$L$751,11,0)</f>
        <v>12000</v>
      </c>
      <c r="I23" s="80">
        <f t="shared" si="1"/>
        <v>60000</v>
      </c>
      <c r="J23" s="458">
        <f t="shared" si="2"/>
        <v>0</v>
      </c>
    </row>
    <row r="24" spans="1:10" ht="18.75">
      <c r="A24" s="325">
        <v>21</v>
      </c>
      <c r="B24" s="347" t="s">
        <v>229</v>
      </c>
      <c r="C24" s="326" t="s">
        <v>224</v>
      </c>
      <c r="D24" s="326">
        <v>5</v>
      </c>
      <c r="E24" s="327">
        <v>12000</v>
      </c>
      <c r="F24" s="328">
        <f t="shared" si="0"/>
        <v>60000</v>
      </c>
      <c r="G24" s="331"/>
      <c r="H24" s="80">
        <f>VLOOKUP(B24,'[1]PL4.1.Vật tư'!$B$5:$L$751,11,0)</f>
        <v>12000</v>
      </c>
      <c r="I24" s="80">
        <f t="shared" si="1"/>
        <v>60000</v>
      </c>
      <c r="J24" s="458">
        <f t="shared" si="2"/>
        <v>0</v>
      </c>
    </row>
    <row r="25" spans="1:10" ht="18.75">
      <c r="A25" s="325">
        <v>22</v>
      </c>
      <c r="B25" s="347" t="s">
        <v>230</v>
      </c>
      <c r="C25" s="326" t="s">
        <v>224</v>
      </c>
      <c r="D25" s="326">
        <v>5</v>
      </c>
      <c r="E25" s="327">
        <v>20000</v>
      </c>
      <c r="F25" s="328">
        <f t="shared" si="0"/>
        <v>100000</v>
      </c>
      <c r="G25" s="331"/>
      <c r="H25" s="80">
        <f>VLOOKUP(B25,'[1]PL4.1.Vật tư'!$B$5:$L$751,11,0)</f>
        <v>20000</v>
      </c>
      <c r="I25" s="80">
        <f t="shared" si="1"/>
        <v>100000</v>
      </c>
      <c r="J25" s="458">
        <f t="shared" si="2"/>
        <v>0</v>
      </c>
    </row>
    <row r="26" spans="1:10" ht="18.75">
      <c r="A26" s="325">
        <v>23</v>
      </c>
      <c r="B26" s="347" t="s">
        <v>231</v>
      </c>
      <c r="C26" s="326" t="s">
        <v>224</v>
      </c>
      <c r="D26" s="326">
        <v>23</v>
      </c>
      <c r="E26" s="327">
        <v>4000</v>
      </c>
      <c r="F26" s="328">
        <f t="shared" si="0"/>
        <v>92000</v>
      </c>
      <c r="G26" s="331"/>
      <c r="H26" s="80">
        <f>VLOOKUP(B26,'[1]PL4.1.Vật tư'!$B$5:$L$751,11,0)</f>
        <v>4000</v>
      </c>
      <c r="I26" s="80">
        <f t="shared" si="1"/>
        <v>92000</v>
      </c>
      <c r="J26" s="458">
        <f t="shared" si="2"/>
        <v>0</v>
      </c>
    </row>
    <row r="27" spans="1:10" ht="18.75">
      <c r="A27" s="325">
        <v>24</v>
      </c>
      <c r="B27" s="347" t="s">
        <v>232</v>
      </c>
      <c r="C27" s="326" t="s">
        <v>224</v>
      </c>
      <c r="D27" s="326">
        <v>12</v>
      </c>
      <c r="E27" s="327">
        <v>12000</v>
      </c>
      <c r="F27" s="328">
        <f t="shared" si="0"/>
        <v>144000</v>
      </c>
      <c r="G27" s="331"/>
      <c r="H27" s="80">
        <f>VLOOKUP(B27,'[1]PL4.1.Vật tư'!$B$5:$L$751,11,0)</f>
        <v>12000</v>
      </c>
      <c r="I27" s="80">
        <f t="shared" si="1"/>
        <v>144000</v>
      </c>
      <c r="J27" s="458">
        <f t="shared" si="2"/>
        <v>0</v>
      </c>
    </row>
    <row r="28" spans="1:10" ht="18.75">
      <c r="A28" s="325">
        <v>25</v>
      </c>
      <c r="B28" s="347" t="s">
        <v>233</v>
      </c>
      <c r="C28" s="326" t="s">
        <v>224</v>
      </c>
      <c r="D28" s="326">
        <v>2</v>
      </c>
      <c r="E28" s="327">
        <v>2400</v>
      </c>
      <c r="F28" s="328">
        <f t="shared" si="0"/>
        <v>4800</v>
      </c>
      <c r="G28" s="331"/>
      <c r="H28" s="80">
        <f>VLOOKUP(B28,'[1]PL4.1.Vật tư'!$B$5:$L$751,11,0)</f>
        <v>2400</v>
      </c>
      <c r="I28" s="80">
        <f t="shared" si="1"/>
        <v>4800</v>
      </c>
      <c r="J28" s="458">
        <f t="shared" si="2"/>
        <v>0</v>
      </c>
    </row>
    <row r="29" spans="1:10" ht="37.5">
      <c r="A29" s="325">
        <v>26</v>
      </c>
      <c r="B29" s="347" t="s">
        <v>234</v>
      </c>
      <c r="C29" s="326" t="s">
        <v>224</v>
      </c>
      <c r="D29" s="326">
        <v>3</v>
      </c>
      <c r="E29" s="327">
        <v>16000</v>
      </c>
      <c r="F29" s="328">
        <f t="shared" si="0"/>
        <v>48000</v>
      </c>
      <c r="G29" s="331"/>
      <c r="H29" s="80">
        <f>VLOOKUP(B29,'[1]PL4.1.Vật tư'!$B$5:$L$751,11,0)</f>
        <v>10000</v>
      </c>
      <c r="I29" s="80">
        <f t="shared" si="1"/>
        <v>30000</v>
      </c>
      <c r="J29" s="458">
        <f t="shared" si="2"/>
        <v>-18000</v>
      </c>
    </row>
    <row r="30" spans="1:10" ht="18.75">
      <c r="A30" s="325">
        <v>27</v>
      </c>
      <c r="B30" s="347" t="s">
        <v>235</v>
      </c>
      <c r="C30" s="326" t="s">
        <v>224</v>
      </c>
      <c r="D30" s="326">
        <v>3</v>
      </c>
      <c r="E30" s="327">
        <v>20000</v>
      </c>
      <c r="F30" s="328">
        <f t="shared" si="0"/>
        <v>60000</v>
      </c>
      <c r="G30" s="331"/>
      <c r="H30" s="80">
        <f>VLOOKUP(B30,'[1]PL4.1.Vật tư'!$B$5:$L$751,11,0)</f>
        <v>10000</v>
      </c>
      <c r="I30" s="80">
        <f t="shared" si="1"/>
        <v>30000</v>
      </c>
      <c r="J30" s="458">
        <f t="shared" si="2"/>
        <v>-30000</v>
      </c>
    </row>
    <row r="31" spans="1:10" ht="18.75">
      <c r="A31" s="325">
        <v>28</v>
      </c>
      <c r="B31" s="347" t="s">
        <v>236</v>
      </c>
      <c r="C31" s="326" t="s">
        <v>224</v>
      </c>
      <c r="D31" s="326">
        <v>18</v>
      </c>
      <c r="E31" s="327">
        <v>2400</v>
      </c>
      <c r="F31" s="328">
        <f t="shared" si="0"/>
        <v>43200</v>
      </c>
      <c r="G31" s="331"/>
      <c r="H31" s="80">
        <f>VLOOKUP(B31,'[1]PL4.1.Vật tư'!$B$5:$L$751,11,0)</f>
        <v>2400</v>
      </c>
      <c r="I31" s="80">
        <f t="shared" si="1"/>
        <v>43200</v>
      </c>
      <c r="J31" s="458">
        <f t="shared" si="2"/>
        <v>0</v>
      </c>
    </row>
    <row r="32" spans="1:10" ht="18.75">
      <c r="A32" s="325">
        <v>29</v>
      </c>
      <c r="B32" s="347" t="s">
        <v>237</v>
      </c>
      <c r="C32" s="326" t="s">
        <v>203</v>
      </c>
      <c r="D32" s="326">
        <v>1</v>
      </c>
      <c r="E32" s="327">
        <v>120000</v>
      </c>
      <c r="F32" s="328">
        <f t="shared" si="0"/>
        <v>120000</v>
      </c>
      <c r="G32" s="331"/>
      <c r="H32" s="80">
        <f>VLOOKUP(B32,'[1]PL4.1.Vật tư'!$B$5:$L$751,11,0)</f>
        <v>30000</v>
      </c>
      <c r="I32" s="80">
        <f t="shared" si="1"/>
        <v>30000</v>
      </c>
      <c r="J32" s="458">
        <f t="shared" si="2"/>
        <v>-90000</v>
      </c>
    </row>
    <row r="33" spans="1:10" ht="18.75">
      <c r="A33" s="325">
        <v>30</v>
      </c>
      <c r="B33" s="347" t="s">
        <v>238</v>
      </c>
      <c r="C33" s="326" t="s">
        <v>224</v>
      </c>
      <c r="D33" s="326">
        <v>14</v>
      </c>
      <c r="E33" s="327">
        <v>2400</v>
      </c>
      <c r="F33" s="328">
        <f t="shared" si="0"/>
        <v>33600</v>
      </c>
      <c r="G33" s="331"/>
      <c r="H33" s="80">
        <f>VLOOKUP(B33,'[1]PL4.1.Vật tư'!$B$5:$L$751,11,0)</f>
        <v>2400</v>
      </c>
      <c r="I33" s="80">
        <f t="shared" si="1"/>
        <v>33600</v>
      </c>
      <c r="J33" s="458">
        <f t="shared" si="2"/>
        <v>0</v>
      </c>
    </row>
    <row r="34" spans="1:10" ht="18.75">
      <c r="A34" s="325">
        <v>31</v>
      </c>
      <c r="B34" s="347" t="s">
        <v>239</v>
      </c>
      <c r="C34" s="326" t="s">
        <v>224</v>
      </c>
      <c r="D34" s="326">
        <v>6</v>
      </c>
      <c r="E34" s="327">
        <v>36000</v>
      </c>
      <c r="F34" s="328">
        <f t="shared" si="0"/>
        <v>216000</v>
      </c>
      <c r="G34" s="331"/>
      <c r="H34" s="80">
        <f>VLOOKUP(B34,'[1]PL4.1.Vật tư'!$B$5:$L$751,11,0)</f>
        <v>10000</v>
      </c>
      <c r="I34" s="80">
        <f t="shared" si="1"/>
        <v>60000</v>
      </c>
      <c r="J34" s="458">
        <f t="shared" si="2"/>
        <v>-156000</v>
      </c>
    </row>
    <row r="35" spans="1:10" ht="18.75">
      <c r="A35" s="325">
        <v>32</v>
      </c>
      <c r="B35" s="347" t="s">
        <v>240</v>
      </c>
      <c r="C35" s="326" t="s">
        <v>224</v>
      </c>
      <c r="D35" s="326">
        <v>12</v>
      </c>
      <c r="E35" s="327">
        <v>28000</v>
      </c>
      <c r="F35" s="328">
        <f t="shared" si="0"/>
        <v>336000</v>
      </c>
      <c r="G35" s="331"/>
      <c r="H35" s="80">
        <f>VLOOKUP(B35,'[1]PL4.1.Vật tư'!$B$5:$L$751,11,0)</f>
        <v>28000</v>
      </c>
      <c r="I35" s="80">
        <f t="shared" si="1"/>
        <v>336000</v>
      </c>
      <c r="J35" s="458">
        <f t="shared" si="2"/>
        <v>0</v>
      </c>
    </row>
    <row r="36" spans="1:10" ht="18.75">
      <c r="A36" s="325">
        <v>33</v>
      </c>
      <c r="B36" s="347" t="s">
        <v>241</v>
      </c>
      <c r="C36" s="326" t="s">
        <v>224</v>
      </c>
      <c r="D36" s="326">
        <v>2.2999999999999998</v>
      </c>
      <c r="E36" s="327">
        <v>33600</v>
      </c>
      <c r="F36" s="328">
        <f t="shared" si="0"/>
        <v>77280</v>
      </c>
      <c r="G36" s="331"/>
      <c r="H36" s="80">
        <f>VLOOKUP(B36,'[1]PL4.1.Vật tư'!$B$5:$L$751,11,0)</f>
        <v>33600</v>
      </c>
      <c r="I36" s="80">
        <f t="shared" si="1"/>
        <v>77280</v>
      </c>
      <c r="J36" s="458">
        <f t="shared" si="2"/>
        <v>0</v>
      </c>
    </row>
    <row r="37" spans="1:10" ht="18.75">
      <c r="A37" s="325">
        <v>34</v>
      </c>
      <c r="B37" s="347" t="s">
        <v>242</v>
      </c>
      <c r="C37" s="326" t="s">
        <v>224</v>
      </c>
      <c r="D37" s="326">
        <v>23</v>
      </c>
      <c r="E37" s="327">
        <v>4000</v>
      </c>
      <c r="F37" s="328">
        <f t="shared" si="0"/>
        <v>92000</v>
      </c>
      <c r="G37" s="331"/>
      <c r="H37" s="80">
        <f>VLOOKUP(B37,'[1]PL4.1.Vật tư'!$B$5:$L$751,11,0)</f>
        <v>3000</v>
      </c>
      <c r="I37" s="80">
        <f t="shared" si="1"/>
        <v>69000</v>
      </c>
      <c r="J37" s="458">
        <f t="shared" si="2"/>
        <v>-23000</v>
      </c>
    </row>
    <row r="38" spans="1:10" ht="18.75">
      <c r="A38" s="325">
        <v>35</v>
      </c>
      <c r="B38" s="347" t="s">
        <v>243</v>
      </c>
      <c r="C38" s="326" t="s">
        <v>224</v>
      </c>
      <c r="D38" s="326">
        <v>5</v>
      </c>
      <c r="E38" s="327">
        <v>120000</v>
      </c>
      <c r="F38" s="328">
        <f t="shared" si="0"/>
        <v>600000</v>
      </c>
      <c r="G38" s="331"/>
      <c r="H38" s="80">
        <f>VLOOKUP(B38,'[1]PL4.1.Vật tư'!$B$5:$L$751,11,0)</f>
        <v>30000</v>
      </c>
      <c r="I38" s="80">
        <f t="shared" si="1"/>
        <v>150000</v>
      </c>
      <c r="J38" s="458">
        <f t="shared" si="2"/>
        <v>-450000</v>
      </c>
    </row>
    <row r="39" spans="1:10" ht="18.75">
      <c r="A39" s="325">
        <v>36</v>
      </c>
      <c r="B39" s="347" t="s">
        <v>244</v>
      </c>
      <c r="C39" s="326" t="s">
        <v>245</v>
      </c>
      <c r="D39" s="326">
        <v>2</v>
      </c>
      <c r="E39" s="327">
        <v>40000</v>
      </c>
      <c r="F39" s="328">
        <f t="shared" si="0"/>
        <v>80000</v>
      </c>
      <c r="G39" s="331"/>
      <c r="H39" s="80">
        <f>VLOOKUP(B39,'[1]PL4.1.Vật tư'!$B$5:$L$751,11,0)</f>
        <v>20000</v>
      </c>
      <c r="I39" s="80">
        <f t="shared" si="1"/>
        <v>40000</v>
      </c>
      <c r="J39" s="458">
        <f t="shared" si="2"/>
        <v>-40000</v>
      </c>
    </row>
    <row r="40" spans="1:10" ht="37.5">
      <c r="A40" s="325">
        <v>37</v>
      </c>
      <c r="B40" s="347" t="s">
        <v>246</v>
      </c>
      <c r="C40" s="326" t="s">
        <v>245</v>
      </c>
      <c r="D40" s="326">
        <v>5</v>
      </c>
      <c r="E40" s="327">
        <v>0</v>
      </c>
      <c r="F40" s="328">
        <f t="shared" si="0"/>
        <v>0</v>
      </c>
      <c r="G40" s="331"/>
      <c r="H40" s="80">
        <f>VLOOKUP(B40,'[1]PL4.1.Vật tư'!$B$5:$L$751,11,0)</f>
        <v>20000</v>
      </c>
      <c r="I40" s="80">
        <f t="shared" si="1"/>
        <v>100000</v>
      </c>
      <c r="J40" s="458">
        <f t="shared" si="2"/>
        <v>100000</v>
      </c>
    </row>
    <row r="41" spans="1:10" ht="18.75">
      <c r="A41" s="325">
        <v>38</v>
      </c>
      <c r="B41" s="347" t="s">
        <v>247</v>
      </c>
      <c r="C41" s="326" t="s">
        <v>248</v>
      </c>
      <c r="D41" s="326">
        <v>5</v>
      </c>
      <c r="E41" s="327">
        <v>9600</v>
      </c>
      <c r="F41" s="328">
        <f t="shared" si="0"/>
        <v>48000</v>
      </c>
      <c r="G41" s="331"/>
      <c r="H41" s="80">
        <f>VLOOKUP(B41,'[1]PL4.1.Vật tư'!$B$5:$L$751,11,0)</f>
        <v>2000</v>
      </c>
      <c r="I41" s="80">
        <f t="shared" si="1"/>
        <v>10000</v>
      </c>
      <c r="J41" s="458">
        <f t="shared" si="2"/>
        <v>-38000</v>
      </c>
    </row>
    <row r="42" spans="1:10" ht="18.75">
      <c r="A42" s="325">
        <v>39</v>
      </c>
      <c r="B42" s="347" t="s">
        <v>249</v>
      </c>
      <c r="C42" s="326" t="s">
        <v>203</v>
      </c>
      <c r="D42" s="326">
        <v>4</v>
      </c>
      <c r="E42" s="327">
        <v>44000</v>
      </c>
      <c r="F42" s="328">
        <f t="shared" si="0"/>
        <v>176000</v>
      </c>
      <c r="G42" s="331"/>
      <c r="H42" s="80">
        <f>VLOOKUP(B42,'[1]PL4.1.Vật tư'!$B$5:$L$751,11,0)</f>
        <v>15000</v>
      </c>
      <c r="I42" s="80">
        <f t="shared" si="1"/>
        <v>60000</v>
      </c>
      <c r="J42" s="458">
        <f t="shared" si="2"/>
        <v>-116000</v>
      </c>
    </row>
    <row r="43" spans="1:10" ht="18.75">
      <c r="A43" s="325">
        <v>40</v>
      </c>
      <c r="B43" s="347" t="s">
        <v>250</v>
      </c>
      <c r="C43" s="326" t="s">
        <v>203</v>
      </c>
      <c r="D43" s="326">
        <v>2</v>
      </c>
      <c r="E43" s="327">
        <v>88000</v>
      </c>
      <c r="F43" s="328">
        <f t="shared" si="0"/>
        <v>176000</v>
      </c>
      <c r="G43" s="331"/>
      <c r="H43" s="80">
        <f>VLOOKUP(B43,'[1]PL4.1.Vật tư'!$B$5:$L$751,11,0)</f>
        <v>30000</v>
      </c>
      <c r="I43" s="80">
        <f t="shared" si="1"/>
        <v>60000</v>
      </c>
      <c r="J43" s="458">
        <f t="shared" si="2"/>
        <v>-116000</v>
      </c>
    </row>
    <row r="44" spans="1:10" ht="18.75">
      <c r="A44" s="325">
        <v>41</v>
      </c>
      <c r="B44" s="347" t="s">
        <v>251</v>
      </c>
      <c r="C44" s="326" t="s">
        <v>203</v>
      </c>
      <c r="D44" s="326">
        <v>1</v>
      </c>
      <c r="E44" s="327">
        <v>96000</v>
      </c>
      <c r="F44" s="328">
        <f t="shared" si="0"/>
        <v>96000</v>
      </c>
      <c r="G44" s="331"/>
      <c r="H44" s="80">
        <f>VLOOKUP(B44,'[1]PL4.1.Vật tư'!$B$5:$L$751,11,0)</f>
        <v>30000</v>
      </c>
      <c r="I44" s="80">
        <f t="shared" si="1"/>
        <v>30000</v>
      </c>
      <c r="J44" s="458">
        <f t="shared" si="2"/>
        <v>-66000</v>
      </c>
    </row>
    <row r="45" spans="1:10" ht="18.75">
      <c r="A45" s="325">
        <v>42</v>
      </c>
      <c r="B45" s="347" t="s">
        <v>252</v>
      </c>
      <c r="C45" s="326" t="s">
        <v>203</v>
      </c>
      <c r="D45" s="326">
        <v>4.5999999999999996</v>
      </c>
      <c r="E45" s="327">
        <v>40000</v>
      </c>
      <c r="F45" s="328">
        <f t="shared" si="0"/>
        <v>184000</v>
      </c>
      <c r="G45" s="331"/>
      <c r="H45" s="80">
        <f>VLOOKUP(B45,'[1]PL4.1.Vật tư'!$B$5:$L$751,11,0)</f>
        <v>25000</v>
      </c>
      <c r="I45" s="80">
        <f t="shared" si="1"/>
        <v>114999.99999999999</v>
      </c>
      <c r="J45" s="458">
        <f t="shared" si="2"/>
        <v>-69000.000000000015</v>
      </c>
    </row>
    <row r="46" spans="1:10" ht="18.75">
      <c r="A46" s="325">
        <v>43</v>
      </c>
      <c r="B46" s="347" t="s">
        <v>253</v>
      </c>
      <c r="C46" s="326" t="s">
        <v>254</v>
      </c>
      <c r="D46" s="326">
        <v>2</v>
      </c>
      <c r="E46" s="327">
        <v>4000</v>
      </c>
      <c r="F46" s="328">
        <f t="shared" si="0"/>
        <v>8000</v>
      </c>
      <c r="G46" s="331"/>
      <c r="H46" s="80">
        <f>VLOOKUP(B46,'[1]PL4.1.Vật tư'!$B$5:$L$751,11,0)</f>
        <v>4000</v>
      </c>
      <c r="I46" s="80">
        <f t="shared" si="1"/>
        <v>8000</v>
      </c>
      <c r="J46" s="458">
        <f t="shared" si="2"/>
        <v>0</v>
      </c>
    </row>
    <row r="47" spans="1:10" ht="18.75">
      <c r="A47" s="325">
        <v>44</v>
      </c>
      <c r="B47" s="347" t="s">
        <v>255</v>
      </c>
      <c r="C47" s="326" t="s">
        <v>203</v>
      </c>
      <c r="D47" s="326">
        <v>1.2</v>
      </c>
      <c r="E47" s="327">
        <v>40000</v>
      </c>
      <c r="F47" s="328">
        <f t="shared" si="0"/>
        <v>48000</v>
      </c>
      <c r="G47" s="331"/>
      <c r="H47" s="80">
        <f>VLOOKUP(B47,'[1]PL4.1.Vật tư'!$B$5:$L$751,11,0)</f>
        <v>12000</v>
      </c>
      <c r="I47" s="80">
        <f t="shared" si="1"/>
        <v>14400</v>
      </c>
      <c r="J47" s="458">
        <f t="shared" si="2"/>
        <v>-33600</v>
      </c>
    </row>
    <row r="48" spans="1:10" ht="18.75">
      <c r="A48" s="325">
        <v>45</v>
      </c>
      <c r="B48" s="347" t="s">
        <v>256</v>
      </c>
      <c r="C48" s="326" t="s">
        <v>203</v>
      </c>
      <c r="D48" s="326">
        <v>0.5</v>
      </c>
      <c r="E48" s="327">
        <v>40000</v>
      </c>
      <c r="F48" s="328">
        <f t="shared" si="0"/>
        <v>20000</v>
      </c>
      <c r="G48" s="331"/>
      <c r="H48" s="80">
        <f>VLOOKUP(B48,'[1]PL4.1.Vật tư'!$B$5:$L$751,11,0)</f>
        <v>15000</v>
      </c>
      <c r="I48" s="80">
        <f t="shared" si="1"/>
        <v>7500</v>
      </c>
      <c r="J48" s="458">
        <f t="shared" si="2"/>
        <v>-12500</v>
      </c>
    </row>
    <row r="49" spans="1:10" ht="18.75">
      <c r="A49" s="325">
        <v>46</v>
      </c>
      <c r="B49" s="347" t="s">
        <v>257</v>
      </c>
      <c r="C49" s="326" t="s">
        <v>254</v>
      </c>
      <c r="D49" s="326">
        <v>22</v>
      </c>
      <c r="E49" s="327">
        <v>12000</v>
      </c>
      <c r="F49" s="328">
        <f t="shared" si="0"/>
        <v>264000</v>
      </c>
      <c r="G49" s="331"/>
      <c r="H49" s="80">
        <f>VLOOKUP(B49,'[1]PL4.1.Vật tư'!$B$5:$L$751,11,0)</f>
        <v>2000</v>
      </c>
      <c r="I49" s="80">
        <f t="shared" si="1"/>
        <v>44000</v>
      </c>
      <c r="J49" s="458">
        <f t="shared" si="2"/>
        <v>-220000</v>
      </c>
    </row>
    <row r="50" spans="1:10" ht="18.75">
      <c r="A50" s="325">
        <v>47</v>
      </c>
      <c r="B50" s="347" t="s">
        <v>258</v>
      </c>
      <c r="C50" s="326" t="s">
        <v>203</v>
      </c>
      <c r="D50" s="326">
        <v>3</v>
      </c>
      <c r="E50" s="327">
        <v>40000</v>
      </c>
      <c r="F50" s="328">
        <f t="shared" si="0"/>
        <v>120000</v>
      </c>
      <c r="G50" s="331"/>
      <c r="H50" s="80">
        <f>VLOOKUP(B50,'[1]PL4.1.Vật tư'!$B$5:$L$751,11,0)</f>
        <v>15000</v>
      </c>
      <c r="I50" s="80">
        <f t="shared" si="1"/>
        <v>45000</v>
      </c>
      <c r="J50" s="458">
        <f t="shared" si="2"/>
        <v>-75000</v>
      </c>
    </row>
    <row r="51" spans="1:10" ht="18.75">
      <c r="A51" s="325">
        <v>48</v>
      </c>
      <c r="B51" s="347" t="s">
        <v>259</v>
      </c>
      <c r="C51" s="326" t="s">
        <v>203</v>
      </c>
      <c r="D51" s="326">
        <v>5</v>
      </c>
      <c r="E51" s="327">
        <v>40000</v>
      </c>
      <c r="F51" s="328">
        <f t="shared" si="0"/>
        <v>200000</v>
      </c>
      <c r="G51" s="331"/>
      <c r="H51" s="80">
        <f>VLOOKUP(B51,'[1]PL4.1.Vật tư'!$B$5:$L$751,11,0)</f>
        <v>30000</v>
      </c>
      <c r="I51" s="80">
        <f t="shared" si="1"/>
        <v>150000</v>
      </c>
      <c r="J51" s="458">
        <f t="shared" si="2"/>
        <v>-50000</v>
      </c>
    </row>
    <row r="52" spans="1:10" ht="18.75">
      <c r="A52" s="325">
        <v>49</v>
      </c>
      <c r="B52" s="347" t="s">
        <v>260</v>
      </c>
      <c r="C52" s="326" t="s">
        <v>203</v>
      </c>
      <c r="D52" s="326">
        <v>0.5</v>
      </c>
      <c r="E52" s="327">
        <v>40000</v>
      </c>
      <c r="F52" s="328">
        <f t="shared" si="0"/>
        <v>20000</v>
      </c>
      <c r="G52" s="331"/>
      <c r="H52" s="80">
        <f>VLOOKUP(B52,'[1]PL4.1.Vật tư'!$B$5:$L$751,11,0)</f>
        <v>30000</v>
      </c>
      <c r="I52" s="80">
        <f t="shared" si="1"/>
        <v>15000</v>
      </c>
      <c r="J52" s="458">
        <f t="shared" si="2"/>
        <v>-5000</v>
      </c>
    </row>
    <row r="53" spans="1:10" ht="18.75">
      <c r="A53" s="325">
        <v>50</v>
      </c>
      <c r="B53" s="347" t="s">
        <v>261</v>
      </c>
      <c r="C53" s="326" t="s">
        <v>203</v>
      </c>
      <c r="D53" s="326">
        <v>2</v>
      </c>
      <c r="E53" s="327">
        <v>40000</v>
      </c>
      <c r="F53" s="328">
        <f t="shared" si="0"/>
        <v>80000</v>
      </c>
      <c r="G53" s="331"/>
      <c r="H53" s="80">
        <f>VLOOKUP(B53,'[1]PL4.1.Vật tư'!$B$5:$L$751,11,0)</f>
        <v>12000</v>
      </c>
      <c r="I53" s="80">
        <f t="shared" si="1"/>
        <v>24000</v>
      </c>
      <c r="J53" s="458">
        <f t="shared" si="2"/>
        <v>-56000</v>
      </c>
    </row>
    <row r="54" spans="1:10" ht="18.75">
      <c r="A54" s="325">
        <v>51</v>
      </c>
      <c r="B54" s="347" t="s">
        <v>262</v>
      </c>
      <c r="C54" s="326" t="s">
        <v>206</v>
      </c>
      <c r="D54" s="326">
        <v>10</v>
      </c>
      <c r="E54" s="327">
        <v>9600</v>
      </c>
      <c r="F54" s="328">
        <f t="shared" si="0"/>
        <v>96000</v>
      </c>
      <c r="G54" s="331"/>
      <c r="H54" s="80">
        <f>VLOOKUP(B54,'[1]PL4.1.Vật tư'!$B$5:$L$751,11,0)</f>
        <v>9600</v>
      </c>
      <c r="I54" s="80">
        <f t="shared" si="1"/>
        <v>96000</v>
      </c>
      <c r="J54" s="458">
        <f t="shared" si="2"/>
        <v>0</v>
      </c>
    </row>
    <row r="55" spans="1:10" ht="18.75">
      <c r="A55" s="325">
        <v>52</v>
      </c>
      <c r="B55" s="347" t="s">
        <v>263</v>
      </c>
      <c r="C55" s="326" t="s">
        <v>264</v>
      </c>
      <c r="D55" s="326">
        <v>10</v>
      </c>
      <c r="E55" s="327">
        <v>14400</v>
      </c>
      <c r="F55" s="328">
        <f t="shared" si="0"/>
        <v>144000</v>
      </c>
      <c r="G55" s="331"/>
      <c r="H55" s="80">
        <f>VLOOKUP(B55,'[1]PL4.1.Vật tư'!$B$5:$L$751,11,0)</f>
        <v>10000</v>
      </c>
      <c r="I55" s="80">
        <f t="shared" si="1"/>
        <v>100000</v>
      </c>
      <c r="J55" s="458">
        <f t="shared" si="2"/>
        <v>-44000</v>
      </c>
    </row>
    <row r="56" spans="1:10" ht="18.75">
      <c r="A56" s="325">
        <v>53</v>
      </c>
      <c r="B56" s="347" t="s">
        <v>265</v>
      </c>
      <c r="C56" s="326" t="s">
        <v>266</v>
      </c>
      <c r="D56" s="326">
        <v>3</v>
      </c>
      <c r="E56" s="327">
        <v>20000</v>
      </c>
      <c r="F56" s="328">
        <f t="shared" si="0"/>
        <v>60000</v>
      </c>
      <c r="G56" s="331"/>
      <c r="H56" s="80">
        <f>VLOOKUP(B56,'[1]PL4.1.Vật tư'!$B$5:$L$751,11,0)</f>
        <v>5000</v>
      </c>
      <c r="I56" s="80">
        <f t="shared" si="1"/>
        <v>15000</v>
      </c>
      <c r="J56" s="458">
        <f t="shared" si="2"/>
        <v>-45000</v>
      </c>
    </row>
    <row r="57" spans="1:10" ht="18.75">
      <c r="A57" s="325">
        <v>54</v>
      </c>
      <c r="B57" s="347" t="s">
        <v>267</v>
      </c>
      <c r="C57" s="326" t="s">
        <v>268</v>
      </c>
      <c r="D57" s="326">
        <v>2</v>
      </c>
      <c r="E57" s="327">
        <v>96000</v>
      </c>
      <c r="F57" s="328">
        <f t="shared" si="0"/>
        <v>192000</v>
      </c>
      <c r="G57" s="331"/>
      <c r="H57" s="80">
        <f>VLOOKUP(B57,'[1]PL4.1.Vật tư'!$B$5:$L$751,11,0)</f>
        <v>80000</v>
      </c>
      <c r="I57" s="80">
        <f t="shared" si="1"/>
        <v>160000</v>
      </c>
      <c r="J57" s="458">
        <f t="shared" si="2"/>
        <v>-32000</v>
      </c>
    </row>
    <row r="58" spans="1:10" ht="18.75">
      <c r="A58" s="325">
        <v>55</v>
      </c>
      <c r="B58" s="347" t="s">
        <v>269</v>
      </c>
      <c r="C58" s="326" t="s">
        <v>270</v>
      </c>
      <c r="D58" s="326">
        <v>2.2999999999999998</v>
      </c>
      <c r="E58" s="327">
        <v>40000</v>
      </c>
      <c r="F58" s="328">
        <f t="shared" si="0"/>
        <v>92000</v>
      </c>
      <c r="G58" s="331"/>
      <c r="H58" s="80">
        <f>VLOOKUP(B58,'[1]PL4.1.Vật tư'!$B$5:$L$751,11,0)</f>
        <v>20000</v>
      </c>
      <c r="I58" s="80">
        <f t="shared" si="1"/>
        <v>46000</v>
      </c>
      <c r="J58" s="458">
        <f t="shared" si="2"/>
        <v>-46000</v>
      </c>
    </row>
    <row r="59" spans="1:10" ht="18.75">
      <c r="A59" s="325">
        <v>56</v>
      </c>
      <c r="B59" s="347" t="s">
        <v>271</v>
      </c>
      <c r="C59" s="326" t="s">
        <v>272</v>
      </c>
      <c r="D59" s="326">
        <v>720</v>
      </c>
      <c r="E59" s="327">
        <v>0</v>
      </c>
      <c r="F59" s="328">
        <f t="shared" si="0"/>
        <v>0</v>
      </c>
      <c r="G59" s="331"/>
      <c r="I59" s="80">
        <f t="shared" si="1"/>
        <v>0</v>
      </c>
      <c r="J59" s="458">
        <f t="shared" si="2"/>
        <v>0</v>
      </c>
    </row>
    <row r="60" spans="1:10" ht="18.75">
      <c r="A60" s="325">
        <v>57</v>
      </c>
      <c r="B60" s="347" t="s">
        <v>273</v>
      </c>
      <c r="C60" s="326" t="s">
        <v>274</v>
      </c>
      <c r="D60" s="326">
        <v>16</v>
      </c>
      <c r="E60" s="327">
        <v>0</v>
      </c>
      <c r="F60" s="328">
        <f t="shared" si="0"/>
        <v>0</v>
      </c>
      <c r="G60" s="331"/>
      <c r="I60" s="80">
        <f t="shared" si="1"/>
        <v>0</v>
      </c>
      <c r="J60" s="458">
        <f t="shared" si="2"/>
        <v>0</v>
      </c>
    </row>
    <row r="61" spans="1:10" ht="18.75">
      <c r="A61" s="325">
        <v>58</v>
      </c>
      <c r="B61" s="347" t="s">
        <v>275</v>
      </c>
      <c r="C61" s="326" t="s">
        <v>276</v>
      </c>
      <c r="D61" s="326">
        <v>2</v>
      </c>
      <c r="E61" s="327">
        <v>280000</v>
      </c>
      <c r="F61" s="328">
        <f t="shared" si="0"/>
        <v>560000</v>
      </c>
      <c r="G61" s="331"/>
      <c r="H61" s="80">
        <f>VLOOKUP(B61,'[1]PL4.1.Vật tư'!$B$5:$L$751,11,0)</f>
        <v>85000</v>
      </c>
      <c r="I61" s="80">
        <f t="shared" si="1"/>
        <v>170000</v>
      </c>
      <c r="J61" s="458">
        <f t="shared" si="2"/>
        <v>-390000</v>
      </c>
    </row>
    <row r="62" spans="1:10" ht="18.75">
      <c r="A62" s="325">
        <v>59</v>
      </c>
      <c r="B62" s="347" t="s">
        <v>277</v>
      </c>
      <c r="C62" s="326" t="s">
        <v>276</v>
      </c>
      <c r="D62" s="326">
        <v>24</v>
      </c>
      <c r="E62" s="327">
        <v>360000</v>
      </c>
      <c r="F62" s="328">
        <f t="shared" si="0"/>
        <v>8640000</v>
      </c>
      <c r="G62" s="331"/>
      <c r="H62" s="80">
        <f>VLOOKUP(B62,'[1]PL4.1.Vật tư'!$B$5:$L$751,11,0)</f>
        <v>85000</v>
      </c>
      <c r="I62" s="80">
        <f t="shared" si="1"/>
        <v>2040000</v>
      </c>
      <c r="J62" s="458">
        <f t="shared" si="2"/>
        <v>-6600000</v>
      </c>
    </row>
    <row r="63" spans="1:10" ht="18.75">
      <c r="A63" s="325">
        <v>60</v>
      </c>
      <c r="B63" s="347" t="s">
        <v>278</v>
      </c>
      <c r="C63" s="326" t="s">
        <v>264</v>
      </c>
      <c r="D63" s="326">
        <v>1</v>
      </c>
      <c r="E63" s="327">
        <v>280000</v>
      </c>
      <c r="F63" s="328">
        <f t="shared" si="0"/>
        <v>280000</v>
      </c>
      <c r="G63" s="331"/>
      <c r="H63" s="80">
        <f>VLOOKUP(B63,'[1]PL4.1.Vật tư'!$B$5:$L$751,11,0)</f>
        <v>280000</v>
      </c>
      <c r="I63" s="80">
        <f t="shared" si="1"/>
        <v>280000</v>
      </c>
      <c r="J63" s="458">
        <f t="shared" si="2"/>
        <v>0</v>
      </c>
    </row>
    <row r="64" spans="1:10" ht="18.75">
      <c r="A64" s="325">
        <v>61</v>
      </c>
      <c r="B64" s="347" t="s">
        <v>279</v>
      </c>
      <c r="C64" s="326" t="s">
        <v>203</v>
      </c>
      <c r="D64" s="326">
        <v>5</v>
      </c>
      <c r="E64" s="327">
        <v>68000</v>
      </c>
      <c r="F64" s="328">
        <f t="shared" si="0"/>
        <v>340000</v>
      </c>
      <c r="G64" s="331"/>
      <c r="H64" s="80">
        <f>VLOOKUP(B64,'[1]PL4.1.Vật tư'!$B$5:$L$751,11,0)</f>
        <v>68000</v>
      </c>
      <c r="I64" s="80">
        <f t="shared" si="1"/>
        <v>340000</v>
      </c>
      <c r="J64" s="458">
        <f t="shared" si="2"/>
        <v>0</v>
      </c>
    </row>
    <row r="65" spans="1:10" ht="18.75">
      <c r="A65" s="325">
        <v>62</v>
      </c>
      <c r="B65" s="347" t="s">
        <v>280</v>
      </c>
      <c r="C65" s="326" t="s">
        <v>203</v>
      </c>
      <c r="D65" s="326">
        <v>1</v>
      </c>
      <c r="E65" s="327">
        <v>200000</v>
      </c>
      <c r="F65" s="328">
        <f t="shared" si="0"/>
        <v>200000</v>
      </c>
      <c r="G65" s="331"/>
      <c r="H65" s="80">
        <f>VLOOKUP(B65,'[1]PL4.1.Vật tư'!$B$5:$L$751,11,0)</f>
        <v>150000</v>
      </c>
      <c r="I65" s="80">
        <f t="shared" si="1"/>
        <v>150000</v>
      </c>
      <c r="J65" s="458">
        <f t="shared" si="2"/>
        <v>-50000</v>
      </c>
    </row>
    <row r="66" spans="1:10" ht="18.75">
      <c r="A66" s="325">
        <v>63</v>
      </c>
      <c r="B66" s="347" t="s">
        <v>281</v>
      </c>
      <c r="C66" s="326" t="s">
        <v>203</v>
      </c>
      <c r="D66" s="326">
        <v>0.5</v>
      </c>
      <c r="E66" s="327">
        <v>176000</v>
      </c>
      <c r="F66" s="328">
        <f t="shared" si="0"/>
        <v>88000</v>
      </c>
      <c r="G66" s="331"/>
      <c r="H66" s="80">
        <f>VLOOKUP(B66,'[1]PL4.1.Vật tư'!$B$5:$L$751,11,0)</f>
        <v>50000</v>
      </c>
      <c r="I66" s="80">
        <f t="shared" si="1"/>
        <v>25000</v>
      </c>
      <c r="J66" s="458">
        <f t="shared" si="2"/>
        <v>-63000</v>
      </c>
    </row>
    <row r="67" spans="1:10" ht="18.75">
      <c r="A67" s="325">
        <v>64</v>
      </c>
      <c r="B67" s="347" t="s">
        <v>282</v>
      </c>
      <c r="C67" s="326" t="s">
        <v>203</v>
      </c>
      <c r="D67" s="326">
        <v>2.2999999999999998</v>
      </c>
      <c r="E67" s="327">
        <v>200000</v>
      </c>
      <c r="F67" s="328">
        <f t="shared" si="0"/>
        <v>459999.99999999994</v>
      </c>
      <c r="G67" s="331"/>
      <c r="H67" s="80">
        <f>VLOOKUP(B67,'[1]PL4.1.Vật tư'!$B$5:$L$751,11,0)</f>
        <v>150000</v>
      </c>
      <c r="I67" s="80">
        <f t="shared" si="1"/>
        <v>345000</v>
      </c>
      <c r="J67" s="458">
        <f t="shared" si="2"/>
        <v>-114999.99999999994</v>
      </c>
    </row>
    <row r="68" spans="1:10" ht="18.75">
      <c r="A68" s="325">
        <v>65</v>
      </c>
      <c r="B68" s="347" t="s">
        <v>283</v>
      </c>
      <c r="C68" s="326" t="s">
        <v>203</v>
      </c>
      <c r="D68" s="326">
        <v>0.5</v>
      </c>
      <c r="E68" s="327">
        <v>144000</v>
      </c>
      <c r="F68" s="328">
        <f t="shared" si="0"/>
        <v>72000</v>
      </c>
      <c r="G68" s="331"/>
      <c r="H68" s="80">
        <f>VLOOKUP(B68,'[1]PL4.1.Vật tư'!$B$5:$L$751,11,0)</f>
        <v>144000</v>
      </c>
      <c r="I68" s="80">
        <f t="shared" si="1"/>
        <v>72000</v>
      </c>
      <c r="J68" s="458">
        <f t="shared" si="2"/>
        <v>0</v>
      </c>
    </row>
    <row r="69" spans="1:10" ht="37.5">
      <c r="A69" s="325">
        <v>66</v>
      </c>
      <c r="B69" s="347" t="s">
        <v>284</v>
      </c>
      <c r="C69" s="326" t="s">
        <v>285</v>
      </c>
      <c r="D69" s="326">
        <v>1</v>
      </c>
      <c r="E69" s="327">
        <v>0</v>
      </c>
      <c r="F69" s="328">
        <f t="shared" ref="F69:F132" si="3">D69*E69</f>
        <v>0</v>
      </c>
      <c r="G69" s="331"/>
      <c r="I69" s="80">
        <f t="shared" ref="I69:I132" si="4">H69*D69</f>
        <v>0</v>
      </c>
      <c r="J69" s="458">
        <f t="shared" ref="J69:J132" si="5">I69-F69</f>
        <v>0</v>
      </c>
    </row>
    <row r="70" spans="1:10" ht="18.75">
      <c r="A70" s="325">
        <v>67</v>
      </c>
      <c r="B70" s="347" t="s">
        <v>286</v>
      </c>
      <c r="C70" s="326" t="s">
        <v>203</v>
      </c>
      <c r="D70" s="326">
        <v>0.5</v>
      </c>
      <c r="E70" s="327">
        <v>96000</v>
      </c>
      <c r="F70" s="328">
        <f t="shared" si="3"/>
        <v>48000</v>
      </c>
      <c r="G70" s="331"/>
      <c r="H70" s="80">
        <f>VLOOKUP(B70,'[1]PL4.1.Vật tư'!$B$5:$L$751,11,0)</f>
        <v>96000</v>
      </c>
      <c r="I70" s="80">
        <f t="shared" si="4"/>
        <v>48000</v>
      </c>
      <c r="J70" s="458">
        <f t="shared" si="5"/>
        <v>0</v>
      </c>
    </row>
    <row r="71" spans="1:10" ht="18.75">
      <c r="A71" s="325">
        <v>68</v>
      </c>
      <c r="B71" s="347" t="s">
        <v>287</v>
      </c>
      <c r="C71" s="326" t="s">
        <v>288</v>
      </c>
      <c r="D71" s="326">
        <v>4</v>
      </c>
      <c r="E71" s="327">
        <v>40000</v>
      </c>
      <c r="F71" s="328">
        <f t="shared" si="3"/>
        <v>160000</v>
      </c>
      <c r="G71" s="331"/>
      <c r="H71" s="80">
        <f>VLOOKUP(B71,'[1]PL4.1.Vật tư'!$B$5:$L$751,11,0)</f>
        <v>40000</v>
      </c>
      <c r="I71" s="80">
        <f t="shared" si="4"/>
        <v>160000</v>
      </c>
      <c r="J71" s="458">
        <f t="shared" si="5"/>
        <v>0</v>
      </c>
    </row>
    <row r="72" spans="1:10" ht="18.75">
      <c r="A72" s="325">
        <v>69</v>
      </c>
      <c r="B72" s="347" t="s">
        <v>289</v>
      </c>
      <c r="C72" s="326" t="s">
        <v>203</v>
      </c>
      <c r="D72" s="326">
        <v>1.2</v>
      </c>
      <c r="E72" s="327">
        <v>120000</v>
      </c>
      <c r="F72" s="328">
        <f t="shared" si="3"/>
        <v>144000</v>
      </c>
      <c r="G72" s="331"/>
      <c r="H72" s="80">
        <f>VLOOKUP(B72,'[1]PL4.1.Vật tư'!$B$5:$L$751,11,0)</f>
        <v>120000</v>
      </c>
      <c r="I72" s="80">
        <f t="shared" si="4"/>
        <v>144000</v>
      </c>
      <c r="J72" s="458">
        <f t="shared" si="5"/>
        <v>0</v>
      </c>
    </row>
    <row r="73" spans="1:10" ht="18.75">
      <c r="A73" s="325">
        <v>70</v>
      </c>
      <c r="B73" s="347" t="s">
        <v>290</v>
      </c>
      <c r="C73" s="326" t="s">
        <v>203</v>
      </c>
      <c r="D73" s="326">
        <v>2</v>
      </c>
      <c r="E73" s="327">
        <v>156000</v>
      </c>
      <c r="F73" s="328">
        <f t="shared" si="3"/>
        <v>312000</v>
      </c>
      <c r="G73" s="331"/>
      <c r="H73" s="80">
        <f>VLOOKUP(B73,'[1]PL4.1.Vật tư'!$B$5:$L$751,11,0)</f>
        <v>156000</v>
      </c>
      <c r="I73" s="80">
        <f t="shared" si="4"/>
        <v>312000</v>
      </c>
      <c r="J73" s="458">
        <f t="shared" si="5"/>
        <v>0</v>
      </c>
    </row>
    <row r="74" spans="1:10" ht="18.75">
      <c r="A74" s="325">
        <v>71</v>
      </c>
      <c r="B74" s="347" t="s">
        <v>291</v>
      </c>
      <c r="C74" s="326" t="s">
        <v>292</v>
      </c>
      <c r="D74" s="326">
        <v>2.2999999999999998</v>
      </c>
      <c r="E74" s="327">
        <v>96000</v>
      </c>
      <c r="F74" s="328">
        <f t="shared" si="3"/>
        <v>220799.99999999997</v>
      </c>
      <c r="G74" s="331"/>
      <c r="H74" s="80">
        <f>VLOOKUP(B74,'[1]PL4.1.Vật tư'!$B$5:$L$751,11,0)</f>
        <v>50000</v>
      </c>
      <c r="I74" s="80">
        <f t="shared" si="4"/>
        <v>114999.99999999999</v>
      </c>
      <c r="J74" s="458">
        <f t="shared" si="5"/>
        <v>-105799.99999999999</v>
      </c>
    </row>
    <row r="75" spans="1:10" ht="37.5">
      <c r="A75" s="325">
        <v>72</v>
      </c>
      <c r="B75" s="347" t="s">
        <v>293</v>
      </c>
      <c r="C75" s="326" t="s">
        <v>268</v>
      </c>
      <c r="D75" s="326">
        <v>1</v>
      </c>
      <c r="E75" s="327">
        <v>336000</v>
      </c>
      <c r="F75" s="328">
        <f t="shared" si="3"/>
        <v>336000</v>
      </c>
      <c r="G75" s="331"/>
      <c r="H75" s="80">
        <f>VLOOKUP(B75,'[1]PL4.1.Vật tư'!$B$5:$L$751,11,0)</f>
        <v>336000</v>
      </c>
      <c r="I75" s="80">
        <f t="shared" si="4"/>
        <v>336000</v>
      </c>
      <c r="J75" s="458">
        <f t="shared" si="5"/>
        <v>0</v>
      </c>
    </row>
    <row r="76" spans="1:10" ht="37.5">
      <c r="A76" s="325">
        <v>73</v>
      </c>
      <c r="B76" s="347" t="s">
        <v>294</v>
      </c>
      <c r="C76" s="326" t="s">
        <v>268</v>
      </c>
      <c r="D76" s="326">
        <v>1</v>
      </c>
      <c r="E76" s="327">
        <v>336000</v>
      </c>
      <c r="F76" s="328">
        <f t="shared" si="3"/>
        <v>336000</v>
      </c>
      <c r="G76" s="331"/>
      <c r="H76" s="80">
        <f>VLOOKUP(B76,'[1]PL4.1.Vật tư'!$B$5:$L$751,11,0)</f>
        <v>336000</v>
      </c>
      <c r="I76" s="80">
        <f t="shared" si="4"/>
        <v>336000</v>
      </c>
      <c r="J76" s="458">
        <f t="shared" si="5"/>
        <v>0</v>
      </c>
    </row>
    <row r="77" spans="1:10" ht="37.5">
      <c r="A77" s="325">
        <v>74</v>
      </c>
      <c r="B77" s="347" t="s">
        <v>295</v>
      </c>
      <c r="C77" s="326" t="s">
        <v>268</v>
      </c>
      <c r="D77" s="326">
        <v>1</v>
      </c>
      <c r="E77" s="327">
        <v>336000</v>
      </c>
      <c r="F77" s="328">
        <f t="shared" si="3"/>
        <v>336000</v>
      </c>
      <c r="G77" s="331"/>
      <c r="H77" s="80">
        <f>VLOOKUP(B77,'[1]PL4.1.Vật tư'!$B$5:$L$751,11,0)</f>
        <v>336000</v>
      </c>
      <c r="I77" s="80">
        <f t="shared" si="4"/>
        <v>336000</v>
      </c>
      <c r="J77" s="458">
        <f t="shared" si="5"/>
        <v>0</v>
      </c>
    </row>
    <row r="78" spans="1:10" ht="37.5">
      <c r="A78" s="325">
        <v>75</v>
      </c>
      <c r="B78" s="347" t="s">
        <v>296</v>
      </c>
      <c r="C78" s="326" t="s">
        <v>268</v>
      </c>
      <c r="D78" s="326">
        <v>1</v>
      </c>
      <c r="E78" s="327">
        <v>336000</v>
      </c>
      <c r="F78" s="328">
        <f t="shared" si="3"/>
        <v>336000</v>
      </c>
      <c r="G78" s="331"/>
      <c r="H78" s="80">
        <f>VLOOKUP(B78,'[1]PL4.1.Vật tư'!$B$5:$L$751,11,0)</f>
        <v>336000</v>
      </c>
      <c r="I78" s="80">
        <f t="shared" si="4"/>
        <v>336000</v>
      </c>
      <c r="J78" s="458">
        <f t="shared" si="5"/>
        <v>0</v>
      </c>
    </row>
    <row r="79" spans="1:10" ht="18.75">
      <c r="A79" s="325">
        <v>76</v>
      </c>
      <c r="B79" s="347" t="s">
        <v>297</v>
      </c>
      <c r="C79" s="326" t="s">
        <v>268</v>
      </c>
      <c r="D79" s="326">
        <v>1</v>
      </c>
      <c r="E79" s="327">
        <v>336000</v>
      </c>
      <c r="F79" s="328">
        <f t="shared" si="3"/>
        <v>336000</v>
      </c>
      <c r="G79" s="331"/>
      <c r="H79" s="80">
        <f>VLOOKUP(B79,'[1]PL4.1.Vật tư'!$B$5:$L$751,11,0)</f>
        <v>336000</v>
      </c>
      <c r="I79" s="80">
        <f t="shared" si="4"/>
        <v>336000</v>
      </c>
      <c r="J79" s="458">
        <f t="shared" si="5"/>
        <v>0</v>
      </c>
    </row>
    <row r="80" spans="1:10" ht="18.75">
      <c r="A80" s="325">
        <v>77</v>
      </c>
      <c r="B80" s="347" t="s">
        <v>298</v>
      </c>
      <c r="C80" s="326" t="s">
        <v>203</v>
      </c>
      <c r="D80" s="326">
        <v>1.2</v>
      </c>
      <c r="E80" s="327">
        <v>96000</v>
      </c>
      <c r="F80" s="328">
        <f t="shared" si="3"/>
        <v>115200</v>
      </c>
      <c r="G80" s="331"/>
      <c r="H80" s="80">
        <f>VLOOKUP(B80,'[1]PL4.1.Vật tư'!$B$5:$L$751,11,0)</f>
        <v>96000</v>
      </c>
      <c r="I80" s="80">
        <f t="shared" si="4"/>
        <v>115200</v>
      </c>
      <c r="J80" s="458">
        <f t="shared" si="5"/>
        <v>0</v>
      </c>
    </row>
    <row r="81" spans="1:10" ht="18.75">
      <c r="A81" s="325">
        <v>78</v>
      </c>
      <c r="B81" s="347" t="s">
        <v>299</v>
      </c>
      <c r="C81" s="326" t="s">
        <v>203</v>
      </c>
      <c r="D81" s="326">
        <v>1.2</v>
      </c>
      <c r="E81" s="327">
        <v>40000</v>
      </c>
      <c r="F81" s="328">
        <f t="shared" si="3"/>
        <v>48000</v>
      </c>
      <c r="G81" s="331"/>
      <c r="H81" s="80">
        <f>VLOOKUP(B81,'[1]PL4.1.Vật tư'!$B$5:$L$751,11,0)</f>
        <v>40000</v>
      </c>
      <c r="I81" s="80">
        <f t="shared" si="4"/>
        <v>48000</v>
      </c>
      <c r="J81" s="458">
        <f t="shared" si="5"/>
        <v>0</v>
      </c>
    </row>
    <row r="82" spans="1:10" ht="18.75">
      <c r="A82" s="325">
        <v>79</v>
      </c>
      <c r="B82" s="347" t="s">
        <v>300</v>
      </c>
      <c r="C82" s="326" t="s">
        <v>203</v>
      </c>
      <c r="D82" s="326">
        <v>3.5</v>
      </c>
      <c r="E82" s="327">
        <v>40000</v>
      </c>
      <c r="F82" s="328">
        <f t="shared" si="3"/>
        <v>140000</v>
      </c>
      <c r="G82" s="331"/>
      <c r="H82" s="80">
        <f>VLOOKUP(B82,'[1]PL4.1.Vật tư'!$B$5:$L$751,11,0)</f>
        <v>25000</v>
      </c>
      <c r="I82" s="80">
        <f t="shared" si="4"/>
        <v>87500</v>
      </c>
      <c r="J82" s="458">
        <f t="shared" si="5"/>
        <v>-52500</v>
      </c>
    </row>
    <row r="83" spans="1:10" ht="18.75">
      <c r="A83" s="325">
        <v>80</v>
      </c>
      <c r="B83" s="347" t="s">
        <v>301</v>
      </c>
      <c r="C83" s="326" t="s">
        <v>302</v>
      </c>
      <c r="D83" s="326">
        <v>1</v>
      </c>
      <c r="E83" s="327">
        <v>20000</v>
      </c>
      <c r="F83" s="328">
        <f t="shared" si="3"/>
        <v>20000</v>
      </c>
      <c r="G83" s="331"/>
      <c r="H83" s="80">
        <f>VLOOKUP(B83,'[1]PL4.1.Vật tư'!$B$5:$L$751,11,0)</f>
        <v>20000</v>
      </c>
      <c r="I83" s="80">
        <f t="shared" si="4"/>
        <v>20000</v>
      </c>
      <c r="J83" s="458">
        <f t="shared" si="5"/>
        <v>0</v>
      </c>
    </row>
    <row r="84" spans="1:10" ht="18.75">
      <c r="A84" s="325">
        <v>81</v>
      </c>
      <c r="B84" s="347" t="s">
        <v>303</v>
      </c>
      <c r="C84" s="326" t="s">
        <v>304</v>
      </c>
      <c r="D84" s="326">
        <v>1</v>
      </c>
      <c r="E84" s="327">
        <v>0</v>
      </c>
      <c r="F84" s="328">
        <f t="shared" si="3"/>
        <v>0</v>
      </c>
      <c r="G84" s="331"/>
      <c r="I84" s="80">
        <f t="shared" si="4"/>
        <v>0</v>
      </c>
      <c r="J84" s="458">
        <f t="shared" si="5"/>
        <v>0</v>
      </c>
    </row>
    <row r="85" spans="1:10" ht="18.75">
      <c r="A85" s="325">
        <v>82</v>
      </c>
      <c r="B85" s="347" t="s">
        <v>305</v>
      </c>
      <c r="C85" s="326" t="s">
        <v>302</v>
      </c>
      <c r="D85" s="326">
        <v>1</v>
      </c>
      <c r="E85" s="327">
        <v>96000</v>
      </c>
      <c r="F85" s="328">
        <f t="shared" si="3"/>
        <v>96000</v>
      </c>
      <c r="G85" s="331"/>
      <c r="H85" s="80">
        <f>VLOOKUP(B85,'[1]PL4.1.Vật tư'!$B$5:$L$751,11,0)</f>
        <v>30000</v>
      </c>
      <c r="I85" s="80">
        <f t="shared" si="4"/>
        <v>30000</v>
      </c>
      <c r="J85" s="458">
        <f t="shared" si="5"/>
        <v>-66000</v>
      </c>
    </row>
    <row r="86" spans="1:10" ht="18.75">
      <c r="A86" s="325">
        <v>83</v>
      </c>
      <c r="B86" s="347" t="s">
        <v>306</v>
      </c>
      <c r="C86" s="326" t="s">
        <v>203</v>
      </c>
      <c r="D86" s="326">
        <v>1.2</v>
      </c>
      <c r="E86" s="327">
        <v>41600</v>
      </c>
      <c r="F86" s="328">
        <f t="shared" si="3"/>
        <v>49920</v>
      </c>
      <c r="G86" s="331"/>
      <c r="H86" s="80">
        <f>VLOOKUP(B86,'[1]PL4.1.Vật tư'!$B$5:$L$751,11,0)</f>
        <v>41600</v>
      </c>
      <c r="I86" s="80">
        <f t="shared" si="4"/>
        <v>49920</v>
      </c>
      <c r="J86" s="458">
        <f t="shared" si="5"/>
        <v>0</v>
      </c>
    </row>
    <row r="87" spans="1:10" ht="18.75">
      <c r="A87" s="325">
        <v>84</v>
      </c>
      <c r="B87" s="347" t="s">
        <v>307</v>
      </c>
      <c r="C87" s="326" t="s">
        <v>203</v>
      </c>
      <c r="D87" s="326">
        <v>0.5</v>
      </c>
      <c r="E87" s="327">
        <v>120000</v>
      </c>
      <c r="F87" s="328">
        <f t="shared" si="3"/>
        <v>60000</v>
      </c>
      <c r="G87" s="331"/>
      <c r="H87" s="80">
        <f>VLOOKUP(B87,'[1]PL4.1.Vật tư'!$B$5:$L$751,11,0)</f>
        <v>50000</v>
      </c>
      <c r="I87" s="80">
        <f t="shared" si="4"/>
        <v>25000</v>
      </c>
      <c r="J87" s="458">
        <f t="shared" si="5"/>
        <v>-35000</v>
      </c>
    </row>
    <row r="88" spans="1:10" ht="18.75">
      <c r="A88" s="325">
        <v>85</v>
      </c>
      <c r="B88" s="347" t="s">
        <v>308</v>
      </c>
      <c r="C88" s="326" t="s">
        <v>203</v>
      </c>
      <c r="D88" s="326">
        <v>1.1499999999999999</v>
      </c>
      <c r="E88" s="327">
        <v>200000</v>
      </c>
      <c r="F88" s="328">
        <f t="shared" si="3"/>
        <v>229999.99999999997</v>
      </c>
      <c r="G88" s="331"/>
      <c r="H88" s="80">
        <f>VLOOKUP(B88,'[1]PL4.1.Vật tư'!$B$5:$L$751,11,0)</f>
        <v>50000</v>
      </c>
      <c r="I88" s="80">
        <f t="shared" si="4"/>
        <v>57499.999999999993</v>
      </c>
      <c r="J88" s="458">
        <f t="shared" si="5"/>
        <v>-172499.99999999997</v>
      </c>
    </row>
    <row r="89" spans="1:10" ht="18.75">
      <c r="A89" s="325">
        <v>86</v>
      </c>
      <c r="B89" s="347" t="s">
        <v>309</v>
      </c>
      <c r="C89" s="326" t="s">
        <v>203</v>
      </c>
      <c r="D89" s="326">
        <v>1.38</v>
      </c>
      <c r="E89" s="327">
        <v>28000</v>
      </c>
      <c r="F89" s="328">
        <f t="shared" si="3"/>
        <v>38640</v>
      </c>
      <c r="G89" s="331"/>
      <c r="H89" s="80">
        <f>VLOOKUP(B89,'[1]PL4.1.Vật tư'!$B$5:$L$751,11,0)</f>
        <v>28000</v>
      </c>
      <c r="I89" s="80">
        <f t="shared" si="4"/>
        <v>38640</v>
      </c>
      <c r="J89" s="458">
        <f t="shared" si="5"/>
        <v>0</v>
      </c>
    </row>
    <row r="90" spans="1:10" ht="18.75">
      <c r="A90" s="325">
        <v>87</v>
      </c>
      <c r="B90" s="347" t="s">
        <v>310</v>
      </c>
      <c r="C90" s="326" t="s">
        <v>203</v>
      </c>
      <c r="D90" s="326">
        <v>1.2</v>
      </c>
      <c r="E90" s="327">
        <v>44800</v>
      </c>
      <c r="F90" s="328">
        <f t="shared" si="3"/>
        <v>53760</v>
      </c>
      <c r="G90" s="331"/>
      <c r="H90" s="80">
        <f>VLOOKUP(B90,'[1]PL4.1.Vật tư'!$B$5:$L$751,11,0)</f>
        <v>44800</v>
      </c>
      <c r="I90" s="80">
        <f t="shared" si="4"/>
        <v>53760</v>
      </c>
      <c r="J90" s="458">
        <f t="shared" si="5"/>
        <v>0</v>
      </c>
    </row>
    <row r="91" spans="1:10" ht="18.75">
      <c r="A91" s="325">
        <v>88</v>
      </c>
      <c r="B91" s="347" t="s">
        <v>311</v>
      </c>
      <c r="C91" s="326" t="s">
        <v>203</v>
      </c>
      <c r="D91" s="326">
        <v>0.7</v>
      </c>
      <c r="E91" s="327">
        <v>120000</v>
      </c>
      <c r="F91" s="328">
        <f t="shared" si="3"/>
        <v>84000</v>
      </c>
      <c r="G91" s="331"/>
      <c r="H91" s="80">
        <f>VLOOKUP(B91,'[1]PL4.1.Vật tư'!$B$5:$L$751,11,0)</f>
        <v>120000</v>
      </c>
      <c r="I91" s="80">
        <f t="shared" si="4"/>
        <v>84000</v>
      </c>
      <c r="J91" s="458">
        <f t="shared" si="5"/>
        <v>0</v>
      </c>
    </row>
    <row r="92" spans="1:10" ht="18.75">
      <c r="A92" s="325">
        <v>89</v>
      </c>
      <c r="B92" s="347" t="s">
        <v>312</v>
      </c>
      <c r="C92" s="326" t="s">
        <v>203</v>
      </c>
      <c r="D92" s="326">
        <v>0.5</v>
      </c>
      <c r="E92" s="327">
        <v>108000</v>
      </c>
      <c r="F92" s="328">
        <f t="shared" si="3"/>
        <v>54000</v>
      </c>
      <c r="G92" s="331"/>
      <c r="H92" s="80">
        <f>VLOOKUP(B92,'[1]PL4.1.Vật tư'!$B$5:$L$751,11,0)</f>
        <v>108000</v>
      </c>
      <c r="I92" s="80">
        <f t="shared" si="4"/>
        <v>54000</v>
      </c>
      <c r="J92" s="458">
        <f t="shared" si="5"/>
        <v>0</v>
      </c>
    </row>
    <row r="93" spans="1:10" ht="18.75">
      <c r="A93" s="325">
        <v>90</v>
      </c>
      <c r="B93" s="347" t="s">
        <v>313</v>
      </c>
      <c r="C93" s="326" t="s">
        <v>203</v>
      </c>
      <c r="D93" s="326">
        <v>0.83499999999999996</v>
      </c>
      <c r="E93" s="327">
        <v>96000</v>
      </c>
      <c r="F93" s="328">
        <f t="shared" si="3"/>
        <v>80160</v>
      </c>
      <c r="G93" s="331"/>
      <c r="H93" s="80">
        <f>VLOOKUP(B93,'[1]PL4.1.Vật tư'!$B$5:$L$751,11,0)</f>
        <v>60000</v>
      </c>
      <c r="I93" s="80">
        <f t="shared" si="4"/>
        <v>50100</v>
      </c>
      <c r="J93" s="458">
        <f t="shared" si="5"/>
        <v>-30060</v>
      </c>
    </row>
    <row r="94" spans="1:10" ht="18.75">
      <c r="A94" s="325">
        <v>91</v>
      </c>
      <c r="B94" s="347" t="s">
        <v>314</v>
      </c>
      <c r="C94" s="326" t="s">
        <v>203</v>
      </c>
      <c r="D94" s="326">
        <v>0.5</v>
      </c>
      <c r="E94" s="327">
        <v>41600</v>
      </c>
      <c r="F94" s="328">
        <f t="shared" si="3"/>
        <v>20800</v>
      </c>
      <c r="G94" s="331"/>
      <c r="H94" s="80">
        <f>VLOOKUP(B94,'[1]PL4.1.Vật tư'!$B$5:$L$751,11,0)</f>
        <v>35000</v>
      </c>
      <c r="I94" s="80">
        <f t="shared" si="4"/>
        <v>17500</v>
      </c>
      <c r="J94" s="458">
        <f t="shared" si="5"/>
        <v>-3300</v>
      </c>
    </row>
    <row r="95" spans="1:10" ht="18.75">
      <c r="A95" s="325">
        <v>92</v>
      </c>
      <c r="B95" s="347" t="s">
        <v>315</v>
      </c>
      <c r="C95" s="326" t="s">
        <v>203</v>
      </c>
      <c r="D95" s="326">
        <v>0.5</v>
      </c>
      <c r="E95" s="327">
        <v>28000</v>
      </c>
      <c r="F95" s="328">
        <f t="shared" si="3"/>
        <v>14000</v>
      </c>
      <c r="G95" s="331"/>
      <c r="H95" s="80">
        <f>VLOOKUP(B95,'[1]PL4.1.Vật tư'!$B$5:$L$751,11,0)</f>
        <v>28000</v>
      </c>
      <c r="I95" s="80">
        <f t="shared" si="4"/>
        <v>14000</v>
      </c>
      <c r="J95" s="458">
        <f t="shared" si="5"/>
        <v>0</v>
      </c>
    </row>
    <row r="96" spans="1:10" ht="18.75">
      <c r="A96" s="325">
        <v>93</v>
      </c>
      <c r="B96" s="347" t="s">
        <v>316</v>
      </c>
      <c r="C96" s="326" t="s">
        <v>203</v>
      </c>
      <c r="D96" s="326">
        <v>4.5999999999999996</v>
      </c>
      <c r="E96" s="327">
        <v>76000</v>
      </c>
      <c r="F96" s="328">
        <f t="shared" si="3"/>
        <v>349600</v>
      </c>
      <c r="G96" s="331"/>
      <c r="H96" s="80">
        <f>VLOOKUP(B96,'[1]PL4.1.Vật tư'!$B$5:$L$751,11,0)</f>
        <v>50000</v>
      </c>
      <c r="I96" s="80">
        <f t="shared" si="4"/>
        <v>229999.99999999997</v>
      </c>
      <c r="J96" s="458">
        <f t="shared" si="5"/>
        <v>-119600.00000000003</v>
      </c>
    </row>
    <row r="97" spans="1:10" ht="18.75">
      <c r="A97" s="325">
        <v>94</v>
      </c>
      <c r="B97" s="347" t="s">
        <v>317</v>
      </c>
      <c r="C97" s="326" t="s">
        <v>203</v>
      </c>
      <c r="D97" s="326">
        <v>0.7</v>
      </c>
      <c r="E97" s="327">
        <v>100000</v>
      </c>
      <c r="F97" s="328">
        <f t="shared" si="3"/>
        <v>70000</v>
      </c>
      <c r="G97" s="331"/>
      <c r="H97" s="80">
        <f>VLOOKUP(B97,'[1]PL4.1.Vật tư'!$B$5:$L$751,11,0)</f>
        <v>100000</v>
      </c>
      <c r="I97" s="80">
        <f t="shared" si="4"/>
        <v>70000</v>
      </c>
      <c r="J97" s="458">
        <f t="shared" si="5"/>
        <v>0</v>
      </c>
    </row>
    <row r="98" spans="1:10" ht="18.75">
      <c r="A98" s="325">
        <v>95</v>
      </c>
      <c r="B98" s="347" t="s">
        <v>318</v>
      </c>
      <c r="C98" s="326" t="s">
        <v>203</v>
      </c>
      <c r="D98" s="326">
        <v>1.7</v>
      </c>
      <c r="E98" s="327">
        <v>123200</v>
      </c>
      <c r="F98" s="328">
        <f t="shared" si="3"/>
        <v>209440</v>
      </c>
      <c r="G98" s="331"/>
      <c r="H98" s="80">
        <f>VLOOKUP(B98,'[1]PL4.1.Vật tư'!$B$5:$L$751,11,0)</f>
        <v>123200</v>
      </c>
      <c r="I98" s="80">
        <f t="shared" si="4"/>
        <v>209440</v>
      </c>
      <c r="J98" s="458">
        <f t="shared" si="5"/>
        <v>0</v>
      </c>
    </row>
    <row r="99" spans="1:10" ht="18.75">
      <c r="A99" s="325">
        <v>96</v>
      </c>
      <c r="B99" s="347" t="s">
        <v>319</v>
      </c>
      <c r="C99" s="326" t="s">
        <v>203</v>
      </c>
      <c r="D99" s="326">
        <v>20</v>
      </c>
      <c r="E99" s="327">
        <v>36000</v>
      </c>
      <c r="F99" s="328">
        <f t="shared" si="3"/>
        <v>720000</v>
      </c>
      <c r="G99" s="331"/>
      <c r="H99" s="80">
        <f>VLOOKUP(B99,'[1]PL4.1.Vật tư'!$B$5:$L$751,11,0)</f>
        <v>25000</v>
      </c>
      <c r="I99" s="80">
        <f t="shared" si="4"/>
        <v>500000</v>
      </c>
      <c r="J99" s="458">
        <f t="shared" si="5"/>
        <v>-220000</v>
      </c>
    </row>
    <row r="100" spans="1:10" ht="18.75">
      <c r="A100" s="325">
        <v>97</v>
      </c>
      <c r="B100" s="347" t="s">
        <v>320</v>
      </c>
      <c r="C100" s="326" t="s">
        <v>203</v>
      </c>
      <c r="D100" s="326">
        <v>1.1499999999999999</v>
      </c>
      <c r="E100" s="327">
        <v>124800</v>
      </c>
      <c r="F100" s="328">
        <f t="shared" si="3"/>
        <v>143520</v>
      </c>
      <c r="G100" s="331"/>
      <c r="H100" s="80">
        <f>VLOOKUP(B100,'[1]PL4.1.Vật tư'!$B$5:$L$751,11,0)</f>
        <v>124800</v>
      </c>
      <c r="I100" s="80">
        <f t="shared" si="4"/>
        <v>143520</v>
      </c>
      <c r="J100" s="458">
        <f t="shared" si="5"/>
        <v>0</v>
      </c>
    </row>
    <row r="101" spans="1:10" ht="18.75">
      <c r="A101" s="325">
        <v>98</v>
      </c>
      <c r="B101" s="347" t="s">
        <v>321</v>
      </c>
      <c r="C101" s="326" t="s">
        <v>203</v>
      </c>
      <c r="D101" s="326">
        <v>2.2999999999999998</v>
      </c>
      <c r="E101" s="327">
        <v>200000</v>
      </c>
      <c r="F101" s="328">
        <f t="shared" si="3"/>
        <v>459999.99999999994</v>
      </c>
      <c r="G101" s="331"/>
      <c r="H101" s="80">
        <f>VLOOKUP(B101,'[1]PL4.1.Vật tư'!$B$5:$L$751,11,0)</f>
        <v>200000</v>
      </c>
      <c r="I101" s="80">
        <f t="shared" si="4"/>
        <v>459999.99999999994</v>
      </c>
      <c r="J101" s="458">
        <f t="shared" si="5"/>
        <v>0</v>
      </c>
    </row>
    <row r="102" spans="1:10" ht="18.75">
      <c r="A102" s="325">
        <v>99</v>
      </c>
      <c r="B102" s="347" t="s">
        <v>322</v>
      </c>
      <c r="C102" s="326" t="s">
        <v>203</v>
      </c>
      <c r="D102" s="326">
        <v>1.6</v>
      </c>
      <c r="E102" s="327">
        <v>28000</v>
      </c>
      <c r="F102" s="328">
        <f t="shared" si="3"/>
        <v>44800</v>
      </c>
      <c r="G102" s="331"/>
      <c r="H102" s="80">
        <f>VLOOKUP(B102,'[1]PL4.1.Vật tư'!$B$5:$L$751,11,0)</f>
        <v>28000</v>
      </c>
      <c r="I102" s="80">
        <f t="shared" si="4"/>
        <v>44800</v>
      </c>
      <c r="J102" s="458">
        <f t="shared" si="5"/>
        <v>0</v>
      </c>
    </row>
    <row r="103" spans="1:10" ht="18.75">
      <c r="A103" s="325">
        <v>100</v>
      </c>
      <c r="B103" s="347" t="s">
        <v>323</v>
      </c>
      <c r="C103" s="326" t="s">
        <v>203</v>
      </c>
      <c r="D103" s="326">
        <v>0.6</v>
      </c>
      <c r="E103" s="327">
        <v>132000</v>
      </c>
      <c r="F103" s="328">
        <f t="shared" si="3"/>
        <v>79200</v>
      </c>
      <c r="G103" s="331"/>
      <c r="H103" s="80">
        <f>VLOOKUP(B103,'[1]PL4.1.Vật tư'!$B$5:$L$751,11,0)</f>
        <v>40000</v>
      </c>
      <c r="I103" s="80">
        <f t="shared" si="4"/>
        <v>24000</v>
      </c>
      <c r="J103" s="458">
        <f t="shared" si="5"/>
        <v>-55200</v>
      </c>
    </row>
    <row r="104" spans="1:10" ht="18.75">
      <c r="A104" s="325">
        <v>101</v>
      </c>
      <c r="B104" s="347" t="s">
        <v>324</v>
      </c>
      <c r="C104" s="326" t="s">
        <v>203</v>
      </c>
      <c r="D104" s="326">
        <v>0.5</v>
      </c>
      <c r="E104" s="327">
        <v>200000</v>
      </c>
      <c r="F104" s="328">
        <f t="shared" si="3"/>
        <v>100000</v>
      </c>
      <c r="G104" s="331"/>
      <c r="H104" s="80">
        <f>VLOOKUP(B104,'[1]PL4.1.Vật tư'!$B$5:$L$751,11,0)</f>
        <v>145000</v>
      </c>
      <c r="I104" s="80">
        <f t="shared" si="4"/>
        <v>72500</v>
      </c>
      <c r="J104" s="458">
        <f t="shared" si="5"/>
        <v>-27500</v>
      </c>
    </row>
    <row r="105" spans="1:10" ht="18.75">
      <c r="A105" s="325">
        <v>102</v>
      </c>
      <c r="B105" s="347" t="s">
        <v>325</v>
      </c>
      <c r="C105" s="326" t="s">
        <v>203</v>
      </c>
      <c r="D105" s="326">
        <v>2</v>
      </c>
      <c r="E105" s="327">
        <v>96000</v>
      </c>
      <c r="F105" s="328">
        <f t="shared" si="3"/>
        <v>192000</v>
      </c>
      <c r="G105" s="331"/>
      <c r="H105" s="80">
        <f>VLOOKUP(B105,'[1]PL4.1.Vật tư'!$B$5:$L$751,11,0)</f>
        <v>70000</v>
      </c>
      <c r="I105" s="80">
        <f t="shared" si="4"/>
        <v>140000</v>
      </c>
      <c r="J105" s="458">
        <f t="shared" si="5"/>
        <v>-52000</v>
      </c>
    </row>
    <row r="106" spans="1:10" ht="18.75">
      <c r="A106" s="325">
        <v>103</v>
      </c>
      <c r="B106" s="347" t="s">
        <v>326</v>
      </c>
      <c r="C106" s="326" t="s">
        <v>203</v>
      </c>
      <c r="D106" s="326">
        <v>1.1499999999999999</v>
      </c>
      <c r="E106" s="327">
        <v>134400</v>
      </c>
      <c r="F106" s="328">
        <f t="shared" si="3"/>
        <v>154560</v>
      </c>
      <c r="G106" s="331"/>
      <c r="H106" s="80">
        <f>VLOOKUP(B106,'[1]PL4.1.Vật tư'!$B$5:$L$751,11,0)</f>
        <v>134400</v>
      </c>
      <c r="I106" s="80">
        <f t="shared" si="4"/>
        <v>154560</v>
      </c>
      <c r="J106" s="458">
        <f t="shared" si="5"/>
        <v>0</v>
      </c>
    </row>
    <row r="107" spans="1:10" ht="18.75">
      <c r="A107" s="325">
        <v>104</v>
      </c>
      <c r="B107" s="347" t="s">
        <v>327</v>
      </c>
      <c r="C107" s="326" t="s">
        <v>203</v>
      </c>
      <c r="D107" s="326">
        <v>0.5</v>
      </c>
      <c r="E107" s="327">
        <v>184000</v>
      </c>
      <c r="F107" s="328">
        <f t="shared" si="3"/>
        <v>92000</v>
      </c>
      <c r="G107" s="331"/>
      <c r="H107" s="80">
        <f>VLOOKUP(B107,'[1]PL4.1.Vật tư'!$B$5:$L$751,11,0)</f>
        <v>184000</v>
      </c>
      <c r="I107" s="80">
        <f t="shared" si="4"/>
        <v>92000</v>
      </c>
      <c r="J107" s="458">
        <f t="shared" si="5"/>
        <v>0</v>
      </c>
    </row>
    <row r="108" spans="1:10" ht="18.75">
      <c r="A108" s="325">
        <v>105</v>
      </c>
      <c r="B108" s="347" t="s">
        <v>328</v>
      </c>
      <c r="C108" s="326" t="s">
        <v>203</v>
      </c>
      <c r="D108" s="326">
        <v>0.2</v>
      </c>
      <c r="E108" s="327">
        <v>200000</v>
      </c>
      <c r="F108" s="328">
        <f t="shared" si="3"/>
        <v>40000</v>
      </c>
      <c r="G108" s="331"/>
      <c r="H108" s="80">
        <f>VLOOKUP(B108,'[1]PL4.1.Vật tư'!$B$5:$L$751,11,0)</f>
        <v>200000</v>
      </c>
      <c r="I108" s="80">
        <f t="shared" si="4"/>
        <v>40000</v>
      </c>
      <c r="J108" s="458">
        <f t="shared" si="5"/>
        <v>0</v>
      </c>
    </row>
    <row r="109" spans="1:10" ht="18.75">
      <c r="A109" s="325">
        <v>106</v>
      </c>
      <c r="B109" s="347" t="s">
        <v>329</v>
      </c>
      <c r="C109" s="326" t="s">
        <v>203</v>
      </c>
      <c r="D109" s="326">
        <v>0.5</v>
      </c>
      <c r="E109" s="327">
        <v>96000</v>
      </c>
      <c r="F109" s="328">
        <f t="shared" si="3"/>
        <v>48000</v>
      </c>
      <c r="G109" s="331"/>
      <c r="H109" s="80">
        <f>VLOOKUP(B109,'[1]PL4.1.Vật tư'!$B$5:$L$751,11,0)</f>
        <v>96000</v>
      </c>
      <c r="I109" s="80">
        <f t="shared" si="4"/>
        <v>48000</v>
      </c>
      <c r="J109" s="458">
        <f t="shared" si="5"/>
        <v>0</v>
      </c>
    </row>
    <row r="110" spans="1:10" ht="18.75">
      <c r="A110" s="325">
        <v>107</v>
      </c>
      <c r="B110" s="347" t="s">
        <v>330</v>
      </c>
      <c r="C110" s="326" t="s">
        <v>203</v>
      </c>
      <c r="D110" s="326">
        <v>1.3</v>
      </c>
      <c r="E110" s="327">
        <v>120000</v>
      </c>
      <c r="F110" s="328">
        <f t="shared" si="3"/>
        <v>156000</v>
      </c>
      <c r="G110" s="331"/>
      <c r="H110" s="80">
        <f>VLOOKUP(B110,'[1]PL4.1.Vật tư'!$B$5:$L$751,11,0)</f>
        <v>120000</v>
      </c>
      <c r="I110" s="80">
        <f t="shared" si="4"/>
        <v>156000</v>
      </c>
      <c r="J110" s="458">
        <f t="shared" si="5"/>
        <v>0</v>
      </c>
    </row>
    <row r="111" spans="1:10" ht="18.75">
      <c r="A111" s="325">
        <v>108</v>
      </c>
      <c r="B111" s="347" t="s">
        <v>331</v>
      </c>
      <c r="C111" s="326" t="s">
        <v>203</v>
      </c>
      <c r="D111" s="326">
        <v>0.5</v>
      </c>
      <c r="E111" s="327">
        <v>640000</v>
      </c>
      <c r="F111" s="328">
        <f t="shared" si="3"/>
        <v>320000</v>
      </c>
      <c r="G111" s="331"/>
      <c r="H111" s="80">
        <f>VLOOKUP(B111,'[1]PL4.1.Vật tư'!$B$5:$L$751,11,0)</f>
        <v>350000</v>
      </c>
      <c r="I111" s="80">
        <f t="shared" si="4"/>
        <v>175000</v>
      </c>
      <c r="J111" s="458">
        <f t="shared" si="5"/>
        <v>-145000</v>
      </c>
    </row>
    <row r="112" spans="1:10" ht="18.75">
      <c r="A112" s="325">
        <v>109</v>
      </c>
      <c r="B112" s="347" t="s">
        <v>332</v>
      </c>
      <c r="C112" s="326" t="s">
        <v>203</v>
      </c>
      <c r="D112" s="326">
        <v>0.5</v>
      </c>
      <c r="E112" s="327">
        <v>128000</v>
      </c>
      <c r="F112" s="328">
        <f t="shared" si="3"/>
        <v>64000</v>
      </c>
      <c r="G112" s="331"/>
      <c r="H112" s="80">
        <f>VLOOKUP(B112,'[1]PL4.1.Vật tư'!$B$5:$L$751,11,0)</f>
        <v>128000</v>
      </c>
      <c r="I112" s="80">
        <f t="shared" si="4"/>
        <v>64000</v>
      </c>
      <c r="J112" s="458">
        <f t="shared" si="5"/>
        <v>0</v>
      </c>
    </row>
    <row r="113" spans="1:10" ht="18.75">
      <c r="A113" s="325">
        <v>110</v>
      </c>
      <c r="B113" s="347" t="s">
        <v>333</v>
      </c>
      <c r="C113" s="326" t="s">
        <v>203</v>
      </c>
      <c r="D113" s="326">
        <v>5</v>
      </c>
      <c r="E113" s="327">
        <v>100000</v>
      </c>
      <c r="F113" s="328">
        <f t="shared" si="3"/>
        <v>500000</v>
      </c>
      <c r="G113" s="331"/>
      <c r="H113" s="80">
        <f>VLOOKUP(B113,'[1]PL4.1.Vật tư'!$B$5:$L$751,11,0)</f>
        <v>100000</v>
      </c>
      <c r="I113" s="80">
        <f t="shared" si="4"/>
        <v>500000</v>
      </c>
      <c r="J113" s="458">
        <f t="shared" si="5"/>
        <v>0</v>
      </c>
    </row>
    <row r="114" spans="1:10" ht="18.75">
      <c r="A114" s="325">
        <v>111</v>
      </c>
      <c r="B114" s="347" t="s">
        <v>334</v>
      </c>
      <c r="C114" s="326" t="s">
        <v>266</v>
      </c>
      <c r="D114" s="326">
        <v>10</v>
      </c>
      <c r="E114" s="327">
        <v>8000</v>
      </c>
      <c r="F114" s="328">
        <f t="shared" si="3"/>
        <v>80000</v>
      </c>
      <c r="G114" s="331"/>
      <c r="H114" s="80">
        <f>VLOOKUP(B114,'[1]PL4.1.Vật tư'!$B$5:$L$751,11,0)</f>
        <v>5000</v>
      </c>
      <c r="I114" s="80">
        <f t="shared" si="4"/>
        <v>50000</v>
      </c>
      <c r="J114" s="458">
        <f t="shared" si="5"/>
        <v>-30000</v>
      </c>
    </row>
    <row r="115" spans="1:10" ht="18.75">
      <c r="A115" s="325">
        <v>112</v>
      </c>
      <c r="B115" s="347" t="s">
        <v>335</v>
      </c>
      <c r="C115" s="326" t="s">
        <v>266</v>
      </c>
      <c r="D115" s="326">
        <v>10</v>
      </c>
      <c r="E115" s="327">
        <v>4000</v>
      </c>
      <c r="F115" s="328">
        <f t="shared" si="3"/>
        <v>40000</v>
      </c>
      <c r="G115" s="331"/>
      <c r="H115" s="80">
        <f>VLOOKUP(B115,'[1]PL4.1.Vật tư'!$B$5:$L$751,11,0)</f>
        <v>4000</v>
      </c>
      <c r="I115" s="80">
        <f t="shared" si="4"/>
        <v>40000</v>
      </c>
      <c r="J115" s="458">
        <f t="shared" si="5"/>
        <v>0</v>
      </c>
    </row>
    <row r="116" spans="1:10" ht="18.75">
      <c r="A116" s="325">
        <v>113</v>
      </c>
      <c r="B116" s="347" t="s">
        <v>336</v>
      </c>
      <c r="C116" s="326" t="s">
        <v>266</v>
      </c>
      <c r="D116" s="326">
        <v>10</v>
      </c>
      <c r="E116" s="327">
        <v>12000</v>
      </c>
      <c r="F116" s="328">
        <f t="shared" si="3"/>
        <v>120000</v>
      </c>
      <c r="G116" s="331"/>
      <c r="H116" s="80">
        <f>VLOOKUP(B116,'[1]PL4.1.Vật tư'!$B$5:$L$751,11,0)</f>
        <v>12000</v>
      </c>
      <c r="I116" s="80">
        <f t="shared" si="4"/>
        <v>120000</v>
      </c>
      <c r="J116" s="458">
        <f t="shared" si="5"/>
        <v>0</v>
      </c>
    </row>
    <row r="117" spans="1:10" ht="18.75">
      <c r="A117" s="325">
        <v>114</v>
      </c>
      <c r="B117" s="347" t="s">
        <v>337</v>
      </c>
      <c r="C117" s="326" t="s">
        <v>266</v>
      </c>
      <c r="D117" s="326">
        <v>10</v>
      </c>
      <c r="E117" s="327">
        <v>12000</v>
      </c>
      <c r="F117" s="328">
        <f t="shared" si="3"/>
        <v>120000</v>
      </c>
      <c r="G117" s="331"/>
      <c r="H117" s="80">
        <f>VLOOKUP(B117,'[1]PL4.1.Vật tư'!$B$5:$L$751,11,0)</f>
        <v>12000</v>
      </c>
      <c r="I117" s="80">
        <f t="shared" si="4"/>
        <v>120000</v>
      </c>
      <c r="J117" s="458">
        <f t="shared" si="5"/>
        <v>0</v>
      </c>
    </row>
    <row r="118" spans="1:10" ht="18.75">
      <c r="A118" s="325">
        <v>115</v>
      </c>
      <c r="B118" s="347" t="s">
        <v>338</v>
      </c>
      <c r="C118" s="326" t="s">
        <v>266</v>
      </c>
      <c r="D118" s="326">
        <v>10</v>
      </c>
      <c r="E118" s="327">
        <v>12000</v>
      </c>
      <c r="F118" s="328">
        <f t="shared" si="3"/>
        <v>120000</v>
      </c>
      <c r="G118" s="331"/>
      <c r="H118" s="80">
        <f>VLOOKUP(B118,'[1]PL4.1.Vật tư'!$B$5:$L$751,11,0)</f>
        <v>12000</v>
      </c>
      <c r="I118" s="80">
        <f t="shared" si="4"/>
        <v>120000</v>
      </c>
      <c r="J118" s="458">
        <f t="shared" si="5"/>
        <v>0</v>
      </c>
    </row>
    <row r="119" spans="1:10" ht="18.75">
      <c r="A119" s="325">
        <v>116</v>
      </c>
      <c r="B119" s="347" t="s">
        <v>339</v>
      </c>
      <c r="C119" s="326" t="s">
        <v>266</v>
      </c>
      <c r="D119" s="326">
        <v>10</v>
      </c>
      <c r="E119" s="327">
        <v>12000</v>
      </c>
      <c r="F119" s="328">
        <f t="shared" si="3"/>
        <v>120000</v>
      </c>
      <c r="G119" s="331"/>
      <c r="H119" s="80">
        <f>VLOOKUP(B119,'[1]PL4.1.Vật tư'!$B$5:$L$751,11,0)</f>
        <v>12000</v>
      </c>
      <c r="I119" s="80">
        <f t="shared" si="4"/>
        <v>120000</v>
      </c>
      <c r="J119" s="458">
        <f t="shared" si="5"/>
        <v>0</v>
      </c>
    </row>
    <row r="120" spans="1:10" ht="18.75">
      <c r="A120" s="325">
        <v>117</v>
      </c>
      <c r="B120" s="347" t="s">
        <v>340</v>
      </c>
      <c r="C120" s="326" t="s">
        <v>266</v>
      </c>
      <c r="D120" s="326">
        <v>10</v>
      </c>
      <c r="E120" s="327">
        <v>12000</v>
      </c>
      <c r="F120" s="328">
        <f t="shared" si="3"/>
        <v>120000</v>
      </c>
      <c r="G120" s="331"/>
      <c r="H120" s="80">
        <f>VLOOKUP(B120,'[1]PL4.1.Vật tư'!$B$5:$L$751,11,0)</f>
        <v>12000</v>
      </c>
      <c r="I120" s="80">
        <f t="shared" si="4"/>
        <v>120000</v>
      </c>
      <c r="J120" s="458">
        <f t="shared" si="5"/>
        <v>0</v>
      </c>
    </row>
    <row r="121" spans="1:10" ht="18.75">
      <c r="A121" s="325">
        <v>118</v>
      </c>
      <c r="B121" s="347" t="s">
        <v>341</v>
      </c>
      <c r="C121" s="326" t="s">
        <v>266</v>
      </c>
      <c r="D121" s="326">
        <v>10</v>
      </c>
      <c r="E121" s="327">
        <v>12000</v>
      </c>
      <c r="F121" s="328">
        <f t="shared" si="3"/>
        <v>120000</v>
      </c>
      <c r="G121" s="331"/>
      <c r="H121" s="80">
        <f>VLOOKUP(B121,'[1]PL4.1.Vật tư'!$B$5:$L$751,11,0)</f>
        <v>12000</v>
      </c>
      <c r="I121" s="80">
        <f t="shared" si="4"/>
        <v>120000</v>
      </c>
      <c r="J121" s="458">
        <f t="shared" si="5"/>
        <v>0</v>
      </c>
    </row>
    <row r="122" spans="1:10" ht="18.75">
      <c r="A122" s="325">
        <v>119</v>
      </c>
      <c r="B122" s="347" t="s">
        <v>342</v>
      </c>
      <c r="C122" s="326" t="s">
        <v>266</v>
      </c>
      <c r="D122" s="326">
        <v>10</v>
      </c>
      <c r="E122" s="327">
        <v>4000</v>
      </c>
      <c r="F122" s="328">
        <f t="shared" si="3"/>
        <v>40000</v>
      </c>
      <c r="G122" s="331"/>
      <c r="H122" s="80">
        <f>VLOOKUP(B122,'[1]PL4.1.Vật tư'!$B$5:$L$751,11,0)</f>
        <v>4000</v>
      </c>
      <c r="I122" s="80">
        <f t="shared" si="4"/>
        <v>40000</v>
      </c>
      <c r="J122" s="458">
        <f t="shared" si="5"/>
        <v>0</v>
      </c>
    </row>
    <row r="123" spans="1:10" ht="18.75">
      <c r="A123" s="325">
        <v>120</v>
      </c>
      <c r="B123" s="347" t="s">
        <v>343</v>
      </c>
      <c r="C123" s="326" t="s">
        <v>344</v>
      </c>
      <c r="D123" s="326">
        <v>6.9</v>
      </c>
      <c r="E123" s="327">
        <v>144000</v>
      </c>
      <c r="F123" s="328">
        <f t="shared" si="3"/>
        <v>993600</v>
      </c>
      <c r="G123" s="331"/>
      <c r="H123" s="80">
        <f>VLOOKUP(B123,'[1]PL4.1.Vật tư'!$B$5:$L$751,11,0)</f>
        <v>144000</v>
      </c>
      <c r="I123" s="80">
        <f t="shared" si="4"/>
        <v>993600</v>
      </c>
      <c r="J123" s="458">
        <f t="shared" si="5"/>
        <v>0</v>
      </c>
    </row>
    <row r="124" spans="1:10" ht="18.75">
      <c r="A124" s="325">
        <v>121</v>
      </c>
      <c r="B124" s="347" t="s">
        <v>345</v>
      </c>
      <c r="C124" s="326" t="s">
        <v>344</v>
      </c>
      <c r="D124" s="326">
        <v>2.2999999999999998</v>
      </c>
      <c r="E124" s="327">
        <v>200000</v>
      </c>
      <c r="F124" s="328">
        <f t="shared" si="3"/>
        <v>459999.99999999994</v>
      </c>
      <c r="G124" s="331"/>
      <c r="H124" s="80">
        <f>VLOOKUP(B124,'[1]PL4.1.Vật tư'!$B$5:$L$751,11,0)</f>
        <v>200000</v>
      </c>
      <c r="I124" s="80">
        <f t="shared" si="4"/>
        <v>459999.99999999994</v>
      </c>
      <c r="J124" s="458">
        <f t="shared" si="5"/>
        <v>0</v>
      </c>
    </row>
    <row r="125" spans="1:10" ht="18.75">
      <c r="A125" s="325">
        <v>122</v>
      </c>
      <c r="B125" s="347" t="s">
        <v>346</v>
      </c>
      <c r="C125" s="326" t="s">
        <v>344</v>
      </c>
      <c r="D125" s="326">
        <v>3.5</v>
      </c>
      <c r="E125" s="327">
        <v>280000</v>
      </c>
      <c r="F125" s="328">
        <f t="shared" si="3"/>
        <v>980000</v>
      </c>
      <c r="G125" s="331"/>
      <c r="H125" s="80">
        <f>VLOOKUP(B125,'[1]PL4.1.Vật tư'!$B$5:$L$751,11,0)</f>
        <v>170000</v>
      </c>
      <c r="I125" s="80">
        <f t="shared" si="4"/>
        <v>595000</v>
      </c>
      <c r="J125" s="458">
        <f t="shared" si="5"/>
        <v>-385000</v>
      </c>
    </row>
    <row r="126" spans="1:10" ht="18.75">
      <c r="A126" s="325">
        <v>123</v>
      </c>
      <c r="B126" s="347" t="s">
        <v>347</v>
      </c>
      <c r="C126" s="326" t="s">
        <v>344</v>
      </c>
      <c r="D126" s="326">
        <v>2.2999999999999998</v>
      </c>
      <c r="E126" s="327">
        <v>224000</v>
      </c>
      <c r="F126" s="328">
        <f t="shared" si="3"/>
        <v>515199.99999999994</v>
      </c>
      <c r="G126" s="331"/>
      <c r="H126" s="80">
        <f>VLOOKUP(B126,'[1]PL4.1.Vật tư'!$B$5:$L$751,11,0)</f>
        <v>200000</v>
      </c>
      <c r="I126" s="80">
        <f t="shared" si="4"/>
        <v>459999.99999999994</v>
      </c>
      <c r="J126" s="458">
        <f t="shared" si="5"/>
        <v>-55200</v>
      </c>
    </row>
    <row r="127" spans="1:10" ht="18.75">
      <c r="A127" s="325">
        <v>124</v>
      </c>
      <c r="B127" s="347" t="s">
        <v>348</v>
      </c>
      <c r="C127" s="326" t="s">
        <v>344</v>
      </c>
      <c r="D127" s="326">
        <v>2.2999999999999998</v>
      </c>
      <c r="E127" s="327">
        <v>208000</v>
      </c>
      <c r="F127" s="328">
        <f t="shared" si="3"/>
        <v>478399.99999999994</v>
      </c>
      <c r="G127" s="331"/>
      <c r="H127" s="80">
        <f>VLOOKUP(B127,'[1]PL4.1.Vật tư'!$B$5:$L$751,11,0)</f>
        <v>200000</v>
      </c>
      <c r="I127" s="80">
        <f t="shared" si="4"/>
        <v>459999.99999999994</v>
      </c>
      <c r="J127" s="458">
        <f t="shared" si="5"/>
        <v>-18400</v>
      </c>
    </row>
    <row r="128" spans="1:10" ht="18.75">
      <c r="A128" s="325">
        <v>125</v>
      </c>
      <c r="B128" s="347" t="s">
        <v>349</v>
      </c>
      <c r="C128" s="326" t="s">
        <v>344</v>
      </c>
      <c r="D128" s="326">
        <v>24.995000000000001</v>
      </c>
      <c r="E128" s="327">
        <v>28000</v>
      </c>
      <c r="F128" s="328">
        <f t="shared" si="3"/>
        <v>699860</v>
      </c>
      <c r="G128" s="331"/>
      <c r="H128" s="80">
        <f>VLOOKUP(B128,'[1]PL4.1.Vật tư'!$B$5:$L$751,11,0)</f>
        <v>28000</v>
      </c>
      <c r="I128" s="80">
        <f t="shared" si="4"/>
        <v>699860</v>
      </c>
      <c r="J128" s="458">
        <f t="shared" si="5"/>
        <v>0</v>
      </c>
    </row>
    <row r="129" spans="1:10" ht="18.75">
      <c r="A129" s="325">
        <v>126</v>
      </c>
      <c r="B129" s="347" t="s">
        <v>350</v>
      </c>
      <c r="C129" s="326" t="s">
        <v>344</v>
      </c>
      <c r="D129" s="326">
        <v>6</v>
      </c>
      <c r="E129" s="327">
        <v>52000</v>
      </c>
      <c r="F129" s="328">
        <f t="shared" si="3"/>
        <v>312000</v>
      </c>
      <c r="G129" s="331"/>
      <c r="H129" s="80">
        <f>VLOOKUP(B129,'[1]PL4.1.Vật tư'!$B$5:$L$751,11,0)</f>
        <v>40000</v>
      </c>
      <c r="I129" s="80">
        <f t="shared" si="4"/>
        <v>240000</v>
      </c>
      <c r="J129" s="458">
        <f t="shared" si="5"/>
        <v>-72000</v>
      </c>
    </row>
    <row r="130" spans="1:10" ht="18.75">
      <c r="A130" s="325">
        <v>127</v>
      </c>
      <c r="B130" s="347" t="s">
        <v>351</v>
      </c>
      <c r="C130" s="326" t="s">
        <v>344</v>
      </c>
      <c r="D130" s="326">
        <v>0.6</v>
      </c>
      <c r="E130" s="327">
        <v>152000</v>
      </c>
      <c r="F130" s="328">
        <f t="shared" si="3"/>
        <v>91200</v>
      </c>
      <c r="G130" s="331"/>
      <c r="H130" s="80">
        <f>VLOOKUP(B130,'[1]PL4.1.Vật tư'!$B$5:$L$751,11,0)</f>
        <v>152000</v>
      </c>
      <c r="I130" s="80">
        <f t="shared" si="4"/>
        <v>91200</v>
      </c>
      <c r="J130" s="458">
        <f t="shared" si="5"/>
        <v>0</v>
      </c>
    </row>
    <row r="131" spans="1:10" ht="18.75">
      <c r="A131" s="325">
        <v>128</v>
      </c>
      <c r="B131" s="347" t="s">
        <v>352</v>
      </c>
      <c r="C131" s="326" t="s">
        <v>344</v>
      </c>
      <c r="D131" s="326">
        <v>0.5</v>
      </c>
      <c r="E131" s="327">
        <v>224000</v>
      </c>
      <c r="F131" s="328">
        <f t="shared" si="3"/>
        <v>112000</v>
      </c>
      <c r="G131" s="331"/>
      <c r="H131" s="80">
        <f>VLOOKUP(B131,'[1]PL4.1.Vật tư'!$B$5:$L$751,11,0)</f>
        <v>224000</v>
      </c>
      <c r="I131" s="80">
        <f t="shared" si="4"/>
        <v>112000</v>
      </c>
      <c r="J131" s="458">
        <f t="shared" si="5"/>
        <v>0</v>
      </c>
    </row>
    <row r="132" spans="1:10" ht="18.75">
      <c r="A132" s="325">
        <v>129</v>
      </c>
      <c r="B132" s="347" t="s">
        <v>353</v>
      </c>
      <c r="C132" s="326" t="s">
        <v>344</v>
      </c>
      <c r="D132" s="326">
        <v>6</v>
      </c>
      <c r="E132" s="327">
        <v>680000</v>
      </c>
      <c r="F132" s="328">
        <f t="shared" si="3"/>
        <v>4080000</v>
      </c>
      <c r="G132" s="331"/>
      <c r="H132" s="80">
        <f>VLOOKUP(B132,'[1]PL4.1.Vật tư'!$B$5:$L$751,11,0)</f>
        <v>500000</v>
      </c>
      <c r="I132" s="80">
        <f t="shared" si="4"/>
        <v>3000000</v>
      </c>
      <c r="J132" s="458">
        <f t="shared" si="5"/>
        <v>-1080000</v>
      </c>
    </row>
    <row r="133" spans="1:10" ht="18.75">
      <c r="A133" s="325">
        <v>130</v>
      </c>
      <c r="B133" s="347" t="s">
        <v>354</v>
      </c>
      <c r="C133" s="326" t="s">
        <v>344</v>
      </c>
      <c r="D133" s="326">
        <v>1.2</v>
      </c>
      <c r="E133" s="327">
        <v>960000</v>
      </c>
      <c r="F133" s="328">
        <f t="shared" ref="F133:F196" si="6">D133*E133</f>
        <v>1152000</v>
      </c>
      <c r="G133" s="331"/>
      <c r="H133" s="80">
        <f>VLOOKUP(B133,'[1]PL4.1.Vật tư'!$B$5:$L$751,11,0)</f>
        <v>550000</v>
      </c>
      <c r="I133" s="80">
        <f t="shared" ref="I133:I196" si="7">H133*D133</f>
        <v>660000</v>
      </c>
      <c r="J133" s="458">
        <f t="shared" ref="J133:J196" si="8">I133-F133</f>
        <v>-492000</v>
      </c>
    </row>
    <row r="134" spans="1:10" ht="18.75">
      <c r="A134" s="325">
        <v>131</v>
      </c>
      <c r="B134" s="347" t="s">
        <v>355</v>
      </c>
      <c r="C134" s="326" t="s">
        <v>344</v>
      </c>
      <c r="D134" s="326">
        <v>2.2999999999999998</v>
      </c>
      <c r="E134" s="327">
        <v>680000</v>
      </c>
      <c r="F134" s="328">
        <f t="shared" si="6"/>
        <v>1563999.9999999998</v>
      </c>
      <c r="G134" s="331"/>
      <c r="H134" s="80">
        <f>VLOOKUP(B134,'[1]PL4.1.Vật tư'!$B$5:$L$751,11,0)</f>
        <v>305000</v>
      </c>
      <c r="I134" s="80">
        <f t="shared" si="7"/>
        <v>701500</v>
      </c>
      <c r="J134" s="458">
        <f t="shared" si="8"/>
        <v>-862499.99999999977</v>
      </c>
    </row>
    <row r="135" spans="1:10" ht="18.75">
      <c r="A135" s="325">
        <v>132</v>
      </c>
      <c r="B135" s="347" t="s">
        <v>356</v>
      </c>
      <c r="C135" s="326" t="s">
        <v>344</v>
      </c>
      <c r="D135" s="326">
        <v>2.2999999999999998</v>
      </c>
      <c r="E135" s="327">
        <v>520000</v>
      </c>
      <c r="F135" s="328">
        <f t="shared" si="6"/>
        <v>1196000</v>
      </c>
      <c r="G135" s="331"/>
      <c r="H135" s="80">
        <f>VLOOKUP(B135,'[1]PL4.1.Vật tư'!$B$5:$L$751,11,0)</f>
        <v>80000</v>
      </c>
      <c r="I135" s="80">
        <f t="shared" si="7"/>
        <v>184000</v>
      </c>
      <c r="J135" s="458">
        <f t="shared" si="8"/>
        <v>-1012000</v>
      </c>
    </row>
    <row r="136" spans="1:10" ht="18.75">
      <c r="A136" s="325">
        <v>133</v>
      </c>
      <c r="B136" s="347" t="s">
        <v>357</v>
      </c>
      <c r="C136" s="326" t="s">
        <v>344</v>
      </c>
      <c r="D136" s="326">
        <v>2.2999999999999998</v>
      </c>
      <c r="E136" s="327">
        <v>440000</v>
      </c>
      <c r="F136" s="328">
        <f t="shared" si="6"/>
        <v>1011999.9999999999</v>
      </c>
      <c r="G136" s="331"/>
      <c r="H136" s="80">
        <f>VLOOKUP(B136,'[1]PL4.1.Vật tư'!$B$5:$L$751,11,0)</f>
        <v>220000</v>
      </c>
      <c r="I136" s="80">
        <f t="shared" si="7"/>
        <v>505999.99999999994</v>
      </c>
      <c r="J136" s="458">
        <f t="shared" si="8"/>
        <v>-505999.99999999994</v>
      </c>
    </row>
    <row r="137" spans="1:10" ht="18.75">
      <c r="A137" s="325">
        <v>134</v>
      </c>
      <c r="B137" s="347" t="s">
        <v>358</v>
      </c>
      <c r="C137" s="326" t="s">
        <v>344</v>
      </c>
      <c r="D137" s="326">
        <v>2.2999999999999998</v>
      </c>
      <c r="E137" s="327">
        <v>496000</v>
      </c>
      <c r="F137" s="328">
        <f t="shared" si="6"/>
        <v>1140800</v>
      </c>
      <c r="G137" s="331"/>
      <c r="H137" s="80">
        <f>VLOOKUP(B137,'[1]PL4.1.Vật tư'!$B$5:$L$751,11,0)</f>
        <v>250000</v>
      </c>
      <c r="I137" s="80">
        <f t="shared" si="7"/>
        <v>575000</v>
      </c>
      <c r="J137" s="458">
        <f t="shared" si="8"/>
        <v>-565800</v>
      </c>
    </row>
    <row r="138" spans="1:10" ht="18.75">
      <c r="A138" s="325">
        <v>135</v>
      </c>
      <c r="B138" s="347" t="s">
        <v>359</v>
      </c>
      <c r="C138" s="326" t="s">
        <v>302</v>
      </c>
      <c r="D138" s="326">
        <v>5</v>
      </c>
      <c r="E138" s="327">
        <v>280000</v>
      </c>
      <c r="F138" s="328">
        <f t="shared" si="6"/>
        <v>1400000</v>
      </c>
      <c r="G138" s="331"/>
      <c r="H138" s="80">
        <f>VLOOKUP(B138,'[1]PL4.1.Vật tư'!$B$5:$L$751,11,0)</f>
        <v>70000</v>
      </c>
      <c r="I138" s="80">
        <f t="shared" si="7"/>
        <v>350000</v>
      </c>
      <c r="J138" s="458">
        <f t="shared" si="8"/>
        <v>-1050000</v>
      </c>
    </row>
    <row r="139" spans="1:10" ht="18.75">
      <c r="A139" s="325">
        <v>136</v>
      </c>
      <c r="B139" s="347" t="s">
        <v>360</v>
      </c>
      <c r="C139" s="326" t="s">
        <v>203</v>
      </c>
      <c r="D139" s="326">
        <v>1</v>
      </c>
      <c r="E139" s="327">
        <v>520000</v>
      </c>
      <c r="F139" s="328">
        <f t="shared" si="6"/>
        <v>520000</v>
      </c>
      <c r="G139" s="331"/>
      <c r="H139" s="80">
        <f>VLOOKUP(B139,'[1]PL4.1.Vật tư'!$B$5:$L$751,11,0)</f>
        <v>520000</v>
      </c>
      <c r="I139" s="80">
        <f t="shared" si="7"/>
        <v>520000</v>
      </c>
      <c r="J139" s="458">
        <f t="shared" si="8"/>
        <v>0</v>
      </c>
    </row>
    <row r="140" spans="1:10" ht="18.75">
      <c r="A140" s="325">
        <v>137</v>
      </c>
      <c r="B140" s="347" t="s">
        <v>361</v>
      </c>
      <c r="C140" s="326" t="s">
        <v>203</v>
      </c>
      <c r="D140" s="326">
        <v>5</v>
      </c>
      <c r="E140" s="327">
        <v>40000</v>
      </c>
      <c r="F140" s="328">
        <f t="shared" si="6"/>
        <v>200000</v>
      </c>
      <c r="G140" s="331"/>
      <c r="H140" s="80">
        <f>VLOOKUP(B140,'[1]PL4.1.Vật tư'!$B$5:$L$751,11,0)</f>
        <v>20000</v>
      </c>
      <c r="I140" s="80">
        <f t="shared" si="7"/>
        <v>100000</v>
      </c>
      <c r="J140" s="458">
        <f t="shared" si="8"/>
        <v>-100000</v>
      </c>
    </row>
    <row r="141" spans="1:10" ht="18.75">
      <c r="A141" s="325">
        <v>138</v>
      </c>
      <c r="B141" s="347" t="s">
        <v>362</v>
      </c>
      <c r="C141" s="326" t="s">
        <v>203</v>
      </c>
      <c r="D141" s="326">
        <v>5</v>
      </c>
      <c r="E141" s="327">
        <v>184000</v>
      </c>
      <c r="F141" s="328">
        <f t="shared" si="6"/>
        <v>920000</v>
      </c>
      <c r="G141" s="331"/>
      <c r="H141" s="80">
        <f>VLOOKUP(B141,'[1]PL4.1.Vật tư'!$B$5:$L$751,11,0)</f>
        <v>160000</v>
      </c>
      <c r="I141" s="80">
        <f t="shared" si="7"/>
        <v>800000</v>
      </c>
      <c r="J141" s="458">
        <f t="shared" si="8"/>
        <v>-120000</v>
      </c>
    </row>
    <row r="142" spans="1:10" ht="18.75">
      <c r="A142" s="325">
        <v>139</v>
      </c>
      <c r="B142" s="347" t="s">
        <v>363</v>
      </c>
      <c r="C142" s="326" t="s">
        <v>203</v>
      </c>
      <c r="D142" s="326">
        <v>5</v>
      </c>
      <c r="E142" s="327">
        <v>256000</v>
      </c>
      <c r="F142" s="328">
        <f t="shared" si="6"/>
        <v>1280000</v>
      </c>
      <c r="G142" s="331"/>
      <c r="H142" s="80">
        <f>VLOOKUP(B142,'[1]PL4.1.Vật tư'!$B$5:$L$751,11,0)</f>
        <v>250000</v>
      </c>
      <c r="I142" s="80">
        <f t="shared" si="7"/>
        <v>1250000</v>
      </c>
      <c r="J142" s="458">
        <f t="shared" si="8"/>
        <v>-30000</v>
      </c>
    </row>
    <row r="143" spans="1:10" ht="18.75">
      <c r="A143" s="325">
        <v>140</v>
      </c>
      <c r="B143" s="347" t="s">
        <v>364</v>
      </c>
      <c r="C143" s="326" t="s">
        <v>203</v>
      </c>
      <c r="D143" s="326">
        <v>5.6</v>
      </c>
      <c r="E143" s="327">
        <v>40000</v>
      </c>
      <c r="F143" s="328">
        <f t="shared" si="6"/>
        <v>224000</v>
      </c>
      <c r="G143" s="331"/>
      <c r="H143" s="80">
        <f>VLOOKUP(B143,'[1]PL4.1.Vật tư'!$B$5:$L$751,11,0)</f>
        <v>25000</v>
      </c>
      <c r="I143" s="80">
        <f t="shared" si="7"/>
        <v>140000</v>
      </c>
      <c r="J143" s="458">
        <f t="shared" si="8"/>
        <v>-84000</v>
      </c>
    </row>
    <row r="144" spans="1:10" ht="18.75">
      <c r="A144" s="325">
        <v>141</v>
      </c>
      <c r="B144" s="347" t="s">
        <v>365</v>
      </c>
      <c r="C144" s="326" t="s">
        <v>203</v>
      </c>
      <c r="D144" s="326">
        <v>3</v>
      </c>
      <c r="E144" s="327">
        <v>200000</v>
      </c>
      <c r="F144" s="328">
        <f t="shared" si="6"/>
        <v>600000</v>
      </c>
      <c r="G144" s="331"/>
      <c r="H144" s="80">
        <f>VLOOKUP(B144,'[1]PL4.1.Vật tư'!$B$5:$L$751,11,0)</f>
        <v>105000</v>
      </c>
      <c r="I144" s="80">
        <f t="shared" si="7"/>
        <v>315000</v>
      </c>
      <c r="J144" s="458">
        <f t="shared" si="8"/>
        <v>-285000</v>
      </c>
    </row>
    <row r="145" spans="1:10" ht="18.75">
      <c r="A145" s="325">
        <v>142</v>
      </c>
      <c r="B145" s="347" t="s">
        <v>366</v>
      </c>
      <c r="C145" s="326" t="s">
        <v>203</v>
      </c>
      <c r="D145" s="326">
        <v>3</v>
      </c>
      <c r="E145" s="327">
        <v>280000</v>
      </c>
      <c r="F145" s="328">
        <f t="shared" si="6"/>
        <v>840000</v>
      </c>
      <c r="G145" s="331"/>
      <c r="H145" s="80">
        <f>VLOOKUP(B145,'[1]PL4.1.Vật tư'!$B$5:$L$751,11,0)</f>
        <v>280000</v>
      </c>
      <c r="I145" s="80">
        <f t="shared" si="7"/>
        <v>840000</v>
      </c>
      <c r="J145" s="458">
        <f t="shared" si="8"/>
        <v>0</v>
      </c>
    </row>
    <row r="146" spans="1:10" ht="18.75">
      <c r="A146" s="325">
        <v>143</v>
      </c>
      <c r="B146" s="347" t="s">
        <v>367</v>
      </c>
      <c r="C146" s="326" t="s">
        <v>266</v>
      </c>
      <c r="D146" s="326">
        <v>1</v>
      </c>
      <c r="E146" s="327">
        <v>96000</v>
      </c>
      <c r="F146" s="328">
        <f t="shared" si="6"/>
        <v>96000</v>
      </c>
      <c r="G146" s="331"/>
      <c r="H146" s="80">
        <f>VLOOKUP(B146,'[1]PL4.1.Vật tư'!$B$5:$L$751,11,0)</f>
        <v>96000</v>
      </c>
      <c r="I146" s="80">
        <f t="shared" si="7"/>
        <v>96000</v>
      </c>
      <c r="J146" s="458">
        <f t="shared" si="8"/>
        <v>0</v>
      </c>
    </row>
    <row r="147" spans="1:10" ht="18.75">
      <c r="A147" s="325">
        <v>144</v>
      </c>
      <c r="B147" s="347" t="s">
        <v>368</v>
      </c>
      <c r="C147" s="326" t="s">
        <v>203</v>
      </c>
      <c r="D147" s="326">
        <v>7</v>
      </c>
      <c r="E147" s="327">
        <v>192000</v>
      </c>
      <c r="F147" s="328">
        <f t="shared" si="6"/>
        <v>1344000</v>
      </c>
      <c r="G147" s="331"/>
      <c r="H147" s="80">
        <f>VLOOKUP(B147,'[1]PL4.1.Vật tư'!$B$5:$L$751,11,0)</f>
        <v>150000</v>
      </c>
      <c r="I147" s="80">
        <f t="shared" si="7"/>
        <v>1050000</v>
      </c>
      <c r="J147" s="458">
        <f t="shared" si="8"/>
        <v>-294000</v>
      </c>
    </row>
    <row r="148" spans="1:10" ht="18.75">
      <c r="A148" s="325">
        <v>145</v>
      </c>
      <c r="B148" s="347" t="s">
        <v>369</v>
      </c>
      <c r="C148" s="326" t="s">
        <v>302</v>
      </c>
      <c r="D148" s="326">
        <v>4</v>
      </c>
      <c r="E148" s="327">
        <v>100000</v>
      </c>
      <c r="F148" s="328">
        <f t="shared" si="6"/>
        <v>400000</v>
      </c>
      <c r="G148" s="331"/>
      <c r="H148" s="80">
        <f>VLOOKUP(B148,'[1]PL4.1.Vật tư'!$B$5:$L$751,11,0)</f>
        <v>100000</v>
      </c>
      <c r="I148" s="80">
        <f t="shared" si="7"/>
        <v>400000</v>
      </c>
      <c r="J148" s="458">
        <f t="shared" si="8"/>
        <v>0</v>
      </c>
    </row>
    <row r="149" spans="1:10" ht="18.75">
      <c r="A149" s="325">
        <v>146</v>
      </c>
      <c r="B149" s="347" t="s">
        <v>370</v>
      </c>
      <c r="C149" s="326" t="s">
        <v>203</v>
      </c>
      <c r="D149" s="326">
        <v>5</v>
      </c>
      <c r="E149" s="327">
        <v>68000</v>
      </c>
      <c r="F149" s="328">
        <f t="shared" si="6"/>
        <v>340000</v>
      </c>
      <c r="G149" s="331"/>
      <c r="H149" s="80">
        <f>VLOOKUP(B149,'[1]PL4.1.Vật tư'!$B$5:$L$751,11,0)</f>
        <v>55000</v>
      </c>
      <c r="I149" s="80">
        <f t="shared" si="7"/>
        <v>275000</v>
      </c>
      <c r="J149" s="458">
        <f t="shared" si="8"/>
        <v>-65000</v>
      </c>
    </row>
    <row r="150" spans="1:10" ht="18.75">
      <c r="A150" s="325">
        <v>147</v>
      </c>
      <c r="B150" s="347" t="s">
        <v>371</v>
      </c>
      <c r="C150" s="326" t="s">
        <v>203</v>
      </c>
      <c r="D150" s="326">
        <v>2</v>
      </c>
      <c r="E150" s="327">
        <v>44000</v>
      </c>
      <c r="F150" s="328">
        <f t="shared" si="6"/>
        <v>88000</v>
      </c>
      <c r="G150" s="331"/>
      <c r="H150" s="80">
        <f>VLOOKUP(B150,'[1]PL4.1.Vật tư'!$B$5:$L$751,11,0)</f>
        <v>40000</v>
      </c>
      <c r="I150" s="80">
        <f t="shared" si="7"/>
        <v>80000</v>
      </c>
      <c r="J150" s="458">
        <f t="shared" si="8"/>
        <v>-8000</v>
      </c>
    </row>
    <row r="151" spans="1:10" ht="18.75">
      <c r="A151" s="325">
        <v>148</v>
      </c>
      <c r="B151" s="347" t="s">
        <v>372</v>
      </c>
      <c r="C151" s="326" t="s">
        <v>203</v>
      </c>
      <c r="D151" s="326">
        <v>2.2999999999999998</v>
      </c>
      <c r="E151" s="327">
        <v>40000</v>
      </c>
      <c r="F151" s="328">
        <f t="shared" si="6"/>
        <v>92000</v>
      </c>
      <c r="G151" s="331"/>
      <c r="H151" s="80">
        <f>VLOOKUP(B151,'[1]PL4.1.Vật tư'!$B$5:$L$751,11,0)</f>
        <v>25000</v>
      </c>
      <c r="I151" s="80">
        <f t="shared" si="7"/>
        <v>57499.999999999993</v>
      </c>
      <c r="J151" s="458">
        <f t="shared" si="8"/>
        <v>-34500.000000000007</v>
      </c>
    </row>
    <row r="152" spans="1:10" ht="18.75">
      <c r="A152" s="325">
        <v>149</v>
      </c>
      <c r="B152" s="347" t="s">
        <v>373</v>
      </c>
      <c r="C152" s="326" t="s">
        <v>203</v>
      </c>
      <c r="D152" s="326">
        <v>1.2</v>
      </c>
      <c r="E152" s="327">
        <v>40000</v>
      </c>
      <c r="F152" s="328">
        <f t="shared" si="6"/>
        <v>48000</v>
      </c>
      <c r="G152" s="331"/>
      <c r="H152" s="80">
        <f>VLOOKUP(B152,'[1]PL4.1.Vật tư'!$B$5:$L$751,11,0)</f>
        <v>30000</v>
      </c>
      <c r="I152" s="80">
        <f t="shared" si="7"/>
        <v>36000</v>
      </c>
      <c r="J152" s="458">
        <f t="shared" si="8"/>
        <v>-12000</v>
      </c>
    </row>
    <row r="153" spans="1:10" ht="18.75">
      <c r="A153" s="325">
        <v>150</v>
      </c>
      <c r="B153" s="347" t="s">
        <v>374</v>
      </c>
      <c r="C153" s="326" t="s">
        <v>203</v>
      </c>
      <c r="D153" s="326">
        <v>1.2</v>
      </c>
      <c r="E153" s="327">
        <v>40000</v>
      </c>
      <c r="F153" s="328">
        <f t="shared" si="6"/>
        <v>48000</v>
      </c>
      <c r="G153" s="331"/>
      <c r="H153" s="80">
        <f>VLOOKUP(B153,'[1]PL4.1.Vật tư'!$B$5:$L$751,11,0)</f>
        <v>30000</v>
      </c>
      <c r="I153" s="80">
        <f t="shared" si="7"/>
        <v>36000</v>
      </c>
      <c r="J153" s="458">
        <f t="shared" si="8"/>
        <v>-12000</v>
      </c>
    </row>
    <row r="154" spans="1:10" ht="18.75">
      <c r="A154" s="325">
        <v>151</v>
      </c>
      <c r="B154" s="347" t="s">
        <v>375</v>
      </c>
      <c r="C154" s="326" t="s">
        <v>203</v>
      </c>
      <c r="D154" s="326">
        <v>4</v>
      </c>
      <c r="E154" s="327">
        <v>44000</v>
      </c>
      <c r="F154" s="328">
        <f t="shared" si="6"/>
        <v>176000</v>
      </c>
      <c r="G154" s="331"/>
      <c r="H154" s="80">
        <f>VLOOKUP(B154,'[1]PL4.1.Vật tư'!$B$5:$L$751,11,0)</f>
        <v>20000</v>
      </c>
      <c r="I154" s="80">
        <f t="shared" si="7"/>
        <v>80000</v>
      </c>
      <c r="J154" s="458">
        <f t="shared" si="8"/>
        <v>-96000</v>
      </c>
    </row>
    <row r="155" spans="1:10" ht="18.75">
      <c r="A155" s="325">
        <v>152</v>
      </c>
      <c r="B155" s="347" t="s">
        <v>376</v>
      </c>
      <c r="C155" s="326" t="s">
        <v>203</v>
      </c>
      <c r="D155" s="326">
        <v>2.2999999999999998</v>
      </c>
      <c r="E155" s="327">
        <v>44800</v>
      </c>
      <c r="F155" s="328">
        <f t="shared" si="6"/>
        <v>103039.99999999999</v>
      </c>
      <c r="G155" s="331"/>
      <c r="H155" s="80">
        <f>VLOOKUP(B155,'[1]PL4.1.Vật tư'!$B$5:$L$751,11,0)</f>
        <v>20000</v>
      </c>
      <c r="I155" s="80">
        <f t="shared" si="7"/>
        <v>46000</v>
      </c>
      <c r="J155" s="458">
        <f t="shared" si="8"/>
        <v>-57039.999999999985</v>
      </c>
    </row>
    <row r="156" spans="1:10" ht="18.75">
      <c r="A156" s="325">
        <v>153</v>
      </c>
      <c r="B156" s="347" t="s">
        <v>377</v>
      </c>
      <c r="C156" s="326" t="s">
        <v>203</v>
      </c>
      <c r="D156" s="326">
        <v>4</v>
      </c>
      <c r="E156" s="327">
        <v>52000</v>
      </c>
      <c r="F156" s="328">
        <f t="shared" si="6"/>
        <v>208000</v>
      </c>
      <c r="G156" s="331"/>
      <c r="H156" s="80">
        <f>VLOOKUP(B156,'[1]PL4.1.Vật tư'!$B$5:$L$751,11,0)</f>
        <v>20000</v>
      </c>
      <c r="I156" s="80">
        <f t="shared" si="7"/>
        <v>80000</v>
      </c>
      <c r="J156" s="458">
        <f t="shared" si="8"/>
        <v>-128000</v>
      </c>
    </row>
    <row r="157" spans="1:10" ht="18.75">
      <c r="A157" s="325">
        <v>154</v>
      </c>
      <c r="B157" s="347" t="s">
        <v>378</v>
      </c>
      <c r="C157" s="326" t="s">
        <v>203</v>
      </c>
      <c r="D157" s="326">
        <v>5.0999999999999996</v>
      </c>
      <c r="E157" s="327">
        <v>148000</v>
      </c>
      <c r="F157" s="328">
        <f t="shared" si="6"/>
        <v>754800</v>
      </c>
      <c r="G157" s="331"/>
      <c r="H157" s="80">
        <f>VLOOKUP(B157,'[1]PL4.1.Vật tư'!$B$5:$L$751,11,0)</f>
        <v>50000</v>
      </c>
      <c r="I157" s="80">
        <f t="shared" si="7"/>
        <v>254999.99999999997</v>
      </c>
      <c r="J157" s="458">
        <f t="shared" si="8"/>
        <v>-499800</v>
      </c>
    </row>
    <row r="158" spans="1:10" ht="18.75">
      <c r="A158" s="325">
        <v>155</v>
      </c>
      <c r="B158" s="347" t="s">
        <v>379</v>
      </c>
      <c r="C158" s="326" t="s">
        <v>266</v>
      </c>
      <c r="D158" s="326">
        <v>1</v>
      </c>
      <c r="E158" s="327">
        <v>280000</v>
      </c>
      <c r="F158" s="328">
        <f t="shared" si="6"/>
        <v>280000</v>
      </c>
      <c r="G158" s="331"/>
      <c r="H158" s="80">
        <f>VLOOKUP(B158,'[1]PL4.1.Vật tư'!$B$5:$L$751,11,0)</f>
        <v>280000</v>
      </c>
      <c r="I158" s="80">
        <f t="shared" si="7"/>
        <v>280000</v>
      </c>
      <c r="J158" s="458">
        <f t="shared" si="8"/>
        <v>0</v>
      </c>
    </row>
    <row r="159" spans="1:10" ht="18.75">
      <c r="A159" s="325">
        <v>156</v>
      </c>
      <c r="B159" s="347" t="s">
        <v>380</v>
      </c>
      <c r="C159" s="326" t="s">
        <v>203</v>
      </c>
      <c r="D159" s="326">
        <v>1</v>
      </c>
      <c r="E159" s="327">
        <v>78400</v>
      </c>
      <c r="F159" s="328">
        <f t="shared" si="6"/>
        <v>78400</v>
      </c>
      <c r="G159" s="331"/>
      <c r="H159" s="80">
        <f>VLOOKUP(B159,'[1]PL4.1.Vật tư'!$B$5:$L$751,11,0)</f>
        <v>50000</v>
      </c>
      <c r="I159" s="80">
        <f t="shared" si="7"/>
        <v>50000</v>
      </c>
      <c r="J159" s="458">
        <f t="shared" si="8"/>
        <v>-28400</v>
      </c>
    </row>
    <row r="160" spans="1:10" ht="18.75">
      <c r="A160" s="325">
        <v>157</v>
      </c>
      <c r="B160" s="347" t="s">
        <v>381</v>
      </c>
      <c r="C160" s="326" t="s">
        <v>203</v>
      </c>
      <c r="D160" s="326">
        <v>5</v>
      </c>
      <c r="E160" s="327">
        <v>100000</v>
      </c>
      <c r="F160" s="328">
        <f t="shared" si="6"/>
        <v>500000</v>
      </c>
      <c r="G160" s="331"/>
      <c r="H160" s="80">
        <f>VLOOKUP(B160,'[1]PL4.1.Vật tư'!$B$5:$L$751,11,0)</f>
        <v>90000</v>
      </c>
      <c r="I160" s="80">
        <f t="shared" si="7"/>
        <v>450000</v>
      </c>
      <c r="J160" s="458">
        <f t="shared" si="8"/>
        <v>-50000</v>
      </c>
    </row>
    <row r="161" spans="1:10" ht="18.75">
      <c r="A161" s="325">
        <v>158</v>
      </c>
      <c r="B161" s="347" t="s">
        <v>382</v>
      </c>
      <c r="C161" s="326" t="s">
        <v>266</v>
      </c>
      <c r="D161" s="326">
        <v>1</v>
      </c>
      <c r="E161" s="327">
        <v>40000</v>
      </c>
      <c r="F161" s="328">
        <f t="shared" si="6"/>
        <v>40000</v>
      </c>
      <c r="G161" s="331"/>
      <c r="H161" s="80">
        <f>VLOOKUP(B161,'[1]PL4.1.Vật tư'!$B$5:$L$751,11,0)</f>
        <v>40000</v>
      </c>
      <c r="I161" s="80">
        <f t="shared" si="7"/>
        <v>40000</v>
      </c>
      <c r="J161" s="458">
        <f t="shared" si="8"/>
        <v>0</v>
      </c>
    </row>
    <row r="162" spans="1:10" ht="18.75">
      <c r="A162" s="325">
        <v>159</v>
      </c>
      <c r="B162" s="347" t="s">
        <v>383</v>
      </c>
      <c r="C162" s="326" t="s">
        <v>266</v>
      </c>
      <c r="D162" s="326">
        <v>10</v>
      </c>
      <c r="E162" s="327">
        <v>44000</v>
      </c>
      <c r="F162" s="328">
        <f t="shared" si="6"/>
        <v>440000</v>
      </c>
      <c r="G162" s="331"/>
      <c r="H162" s="80">
        <f>VLOOKUP(B162,'[1]PL4.1.Vật tư'!$B$5:$L$751,11,0)</f>
        <v>20000</v>
      </c>
      <c r="I162" s="80">
        <f t="shared" si="7"/>
        <v>200000</v>
      </c>
      <c r="J162" s="458">
        <f t="shared" si="8"/>
        <v>-240000</v>
      </c>
    </row>
    <row r="163" spans="1:10" ht="18.75">
      <c r="A163" s="325">
        <v>160</v>
      </c>
      <c r="B163" s="347" t="s">
        <v>384</v>
      </c>
      <c r="C163" s="326" t="s">
        <v>344</v>
      </c>
      <c r="D163" s="326">
        <v>1.1499999999999999</v>
      </c>
      <c r="E163" s="327">
        <v>148000</v>
      </c>
      <c r="F163" s="328">
        <f t="shared" si="6"/>
        <v>170200</v>
      </c>
      <c r="G163" s="331"/>
      <c r="H163" s="80">
        <f>VLOOKUP(B163,'[1]PL4.1.Vật tư'!$B$5:$L$751,11,0)</f>
        <v>130000</v>
      </c>
      <c r="I163" s="80">
        <f t="shared" si="7"/>
        <v>149500</v>
      </c>
      <c r="J163" s="458">
        <f t="shared" si="8"/>
        <v>-20700</v>
      </c>
    </row>
    <row r="164" spans="1:10" ht="18.75">
      <c r="A164" s="325">
        <v>161</v>
      </c>
      <c r="B164" s="347" t="s">
        <v>385</v>
      </c>
      <c r="C164" s="326" t="s">
        <v>344</v>
      </c>
      <c r="D164" s="326">
        <v>0.5</v>
      </c>
      <c r="E164" s="327">
        <v>200000</v>
      </c>
      <c r="F164" s="328">
        <f t="shared" si="6"/>
        <v>100000</v>
      </c>
      <c r="G164" s="331"/>
      <c r="H164" s="80">
        <f>VLOOKUP(B164,'[1]PL4.1.Vật tư'!$B$5:$L$751,11,0)</f>
        <v>200000</v>
      </c>
      <c r="I164" s="80">
        <f t="shared" si="7"/>
        <v>100000</v>
      </c>
      <c r="J164" s="458">
        <f t="shared" si="8"/>
        <v>0</v>
      </c>
    </row>
    <row r="165" spans="1:10" ht="18.75">
      <c r="A165" s="325">
        <v>162</v>
      </c>
      <c r="B165" s="347" t="s">
        <v>386</v>
      </c>
      <c r="C165" s="326" t="s">
        <v>387</v>
      </c>
      <c r="D165" s="326">
        <v>23</v>
      </c>
      <c r="E165" s="327">
        <v>4000</v>
      </c>
      <c r="F165" s="328">
        <f t="shared" si="6"/>
        <v>92000</v>
      </c>
      <c r="G165" s="331"/>
      <c r="H165" s="80">
        <f>VLOOKUP(B165,'[1]PL4.1.Vật tư'!$B$5:$L$751,11,0)</f>
        <v>4000</v>
      </c>
      <c r="I165" s="80">
        <f t="shared" si="7"/>
        <v>92000</v>
      </c>
      <c r="J165" s="458">
        <f t="shared" si="8"/>
        <v>0</v>
      </c>
    </row>
    <row r="166" spans="1:10" ht="18.75">
      <c r="A166" s="325">
        <v>163</v>
      </c>
      <c r="B166" s="347" t="s">
        <v>388</v>
      </c>
      <c r="C166" s="326" t="s">
        <v>344</v>
      </c>
      <c r="D166" s="326">
        <v>0.5</v>
      </c>
      <c r="E166" s="327">
        <v>120000</v>
      </c>
      <c r="F166" s="328">
        <f t="shared" si="6"/>
        <v>60000</v>
      </c>
      <c r="G166" s="331"/>
      <c r="H166" s="80">
        <f>VLOOKUP(B166,'[1]PL4.1.Vật tư'!$B$5:$L$751,11,0)</f>
        <v>120000</v>
      </c>
      <c r="I166" s="80">
        <f t="shared" si="7"/>
        <v>60000</v>
      </c>
      <c r="J166" s="458">
        <f t="shared" si="8"/>
        <v>0</v>
      </c>
    </row>
    <row r="167" spans="1:10" ht="18.75">
      <c r="A167" s="325">
        <v>164</v>
      </c>
      <c r="B167" s="347" t="s">
        <v>389</v>
      </c>
      <c r="C167" s="326" t="s">
        <v>254</v>
      </c>
      <c r="D167" s="326">
        <v>4</v>
      </c>
      <c r="E167" s="327">
        <v>0</v>
      </c>
      <c r="F167" s="328">
        <f t="shared" si="6"/>
        <v>0</v>
      </c>
      <c r="G167" s="331"/>
      <c r="I167" s="80">
        <f t="shared" si="7"/>
        <v>0</v>
      </c>
      <c r="J167" s="458">
        <f t="shared" si="8"/>
        <v>0</v>
      </c>
    </row>
    <row r="168" spans="1:10" ht="18.75">
      <c r="A168" s="325">
        <v>165</v>
      </c>
      <c r="B168" s="347" t="s">
        <v>390</v>
      </c>
      <c r="C168" s="326" t="s">
        <v>254</v>
      </c>
      <c r="D168" s="326">
        <v>4</v>
      </c>
      <c r="E168" s="327">
        <v>0</v>
      </c>
      <c r="F168" s="328">
        <f t="shared" si="6"/>
        <v>0</v>
      </c>
      <c r="G168" s="331"/>
      <c r="I168" s="80">
        <f t="shared" si="7"/>
        <v>0</v>
      </c>
      <c r="J168" s="458">
        <f t="shared" si="8"/>
        <v>0</v>
      </c>
    </row>
    <row r="169" spans="1:10" ht="18.75">
      <c r="A169" s="325">
        <v>166</v>
      </c>
      <c r="B169" s="347" t="s">
        <v>391</v>
      </c>
      <c r="C169" s="326" t="s">
        <v>344</v>
      </c>
      <c r="D169" s="326">
        <v>3</v>
      </c>
      <c r="E169" s="327">
        <v>52000</v>
      </c>
      <c r="F169" s="328">
        <f t="shared" si="6"/>
        <v>156000</v>
      </c>
      <c r="G169" s="331"/>
      <c r="H169" s="80">
        <f>VLOOKUP(B169,'[1]PL4.1.Vật tư'!$B$5:$L$751,11,0)</f>
        <v>30000</v>
      </c>
      <c r="I169" s="80">
        <f t="shared" si="7"/>
        <v>90000</v>
      </c>
      <c r="J169" s="458">
        <f t="shared" si="8"/>
        <v>-66000</v>
      </c>
    </row>
    <row r="170" spans="1:10" ht="18.75">
      <c r="A170" s="325">
        <v>167</v>
      </c>
      <c r="B170" s="347" t="s">
        <v>392</v>
      </c>
      <c r="C170" s="326" t="s">
        <v>344</v>
      </c>
      <c r="D170" s="326">
        <v>6</v>
      </c>
      <c r="E170" s="327">
        <v>44000</v>
      </c>
      <c r="F170" s="328">
        <f t="shared" si="6"/>
        <v>264000</v>
      </c>
      <c r="G170" s="331"/>
      <c r="H170" s="80">
        <f>VLOOKUP(B170,'[1]PL4.1.Vật tư'!$B$5:$L$751,11,0)</f>
        <v>30000</v>
      </c>
      <c r="I170" s="80">
        <f t="shared" si="7"/>
        <v>180000</v>
      </c>
      <c r="J170" s="458">
        <f t="shared" si="8"/>
        <v>-84000</v>
      </c>
    </row>
    <row r="171" spans="1:10" ht="18.75">
      <c r="A171" s="325">
        <v>168</v>
      </c>
      <c r="B171" s="347" t="s">
        <v>393</v>
      </c>
      <c r="C171" s="326" t="s">
        <v>264</v>
      </c>
      <c r="D171" s="326">
        <v>1</v>
      </c>
      <c r="E171" s="327">
        <v>280000</v>
      </c>
      <c r="F171" s="328">
        <f t="shared" si="6"/>
        <v>280000</v>
      </c>
      <c r="G171" s="331"/>
      <c r="H171" s="80">
        <f>VLOOKUP(B171,'[1]PL4.1.Vật tư'!$B$5:$L$751,11,0)</f>
        <v>100000</v>
      </c>
      <c r="I171" s="80">
        <f t="shared" si="7"/>
        <v>100000</v>
      </c>
      <c r="J171" s="458">
        <f t="shared" si="8"/>
        <v>-180000</v>
      </c>
    </row>
    <row r="172" spans="1:10" ht="18.75">
      <c r="A172" s="325">
        <v>169</v>
      </c>
      <c r="B172" s="347" t="s">
        <v>394</v>
      </c>
      <c r="C172" s="326" t="s">
        <v>264</v>
      </c>
      <c r="D172" s="326">
        <v>1</v>
      </c>
      <c r="E172" s="327">
        <v>280000</v>
      </c>
      <c r="F172" s="328">
        <f t="shared" si="6"/>
        <v>280000</v>
      </c>
      <c r="G172" s="331"/>
      <c r="H172" s="80">
        <f>VLOOKUP(B172,'[1]PL4.1.Vật tư'!$B$5:$L$751,11,0)</f>
        <v>100000</v>
      </c>
      <c r="I172" s="80">
        <f t="shared" si="7"/>
        <v>100000</v>
      </c>
      <c r="J172" s="458">
        <f t="shared" si="8"/>
        <v>-180000</v>
      </c>
    </row>
    <row r="173" spans="1:10" ht="18.75">
      <c r="A173" s="325">
        <v>170</v>
      </c>
      <c r="B173" s="347" t="s">
        <v>395</v>
      </c>
      <c r="C173" s="326" t="s">
        <v>264</v>
      </c>
      <c r="D173" s="326">
        <v>1</v>
      </c>
      <c r="E173" s="327">
        <v>336000</v>
      </c>
      <c r="F173" s="328">
        <f t="shared" si="6"/>
        <v>336000</v>
      </c>
      <c r="G173" s="331"/>
      <c r="H173" s="80">
        <f>VLOOKUP(B173,'[1]PL4.1.Vật tư'!$B$5:$L$751,11,0)</f>
        <v>265000</v>
      </c>
      <c r="I173" s="80">
        <f t="shared" si="7"/>
        <v>265000</v>
      </c>
      <c r="J173" s="458">
        <f t="shared" si="8"/>
        <v>-71000</v>
      </c>
    </row>
    <row r="174" spans="1:10" ht="37.5">
      <c r="A174" s="325">
        <v>171</v>
      </c>
      <c r="B174" s="347" t="s">
        <v>396</v>
      </c>
      <c r="C174" s="326" t="s">
        <v>264</v>
      </c>
      <c r="D174" s="326">
        <v>1</v>
      </c>
      <c r="E174" s="327">
        <v>336000</v>
      </c>
      <c r="F174" s="328">
        <f t="shared" si="6"/>
        <v>336000</v>
      </c>
      <c r="G174" s="331"/>
      <c r="H174" s="80">
        <f>VLOOKUP(B174,'[1]PL4.1.Vật tư'!$B$5:$L$751,11,0)</f>
        <v>255000</v>
      </c>
      <c r="I174" s="80">
        <f t="shared" si="7"/>
        <v>255000</v>
      </c>
      <c r="J174" s="458">
        <f t="shared" si="8"/>
        <v>-81000</v>
      </c>
    </row>
    <row r="175" spans="1:10" ht="37.5">
      <c r="A175" s="325">
        <v>172</v>
      </c>
      <c r="B175" s="347" t="s">
        <v>397</v>
      </c>
      <c r="C175" s="326" t="s">
        <v>398</v>
      </c>
      <c r="D175" s="326">
        <v>750</v>
      </c>
      <c r="E175" s="327">
        <v>0</v>
      </c>
      <c r="F175" s="328">
        <f t="shared" si="6"/>
        <v>0</v>
      </c>
      <c r="G175" s="331"/>
      <c r="H175" s="80">
        <f>VLOOKUP(B175,'[1]PL4.1.Vật tư'!$B$5:$L$751,11,0)</f>
        <v>10000</v>
      </c>
      <c r="I175" s="80">
        <f t="shared" si="7"/>
        <v>7500000</v>
      </c>
      <c r="J175" s="458">
        <f t="shared" si="8"/>
        <v>7500000</v>
      </c>
    </row>
    <row r="176" spans="1:10" ht="18.75">
      <c r="A176" s="325">
        <v>173</v>
      </c>
      <c r="B176" s="347" t="s">
        <v>399</v>
      </c>
      <c r="C176" s="326" t="s">
        <v>254</v>
      </c>
      <c r="D176" s="326">
        <v>2</v>
      </c>
      <c r="E176" s="327">
        <v>0</v>
      </c>
      <c r="F176" s="328">
        <f t="shared" si="6"/>
        <v>0</v>
      </c>
      <c r="G176" s="331"/>
      <c r="I176" s="80">
        <f t="shared" si="7"/>
        <v>0</v>
      </c>
      <c r="J176" s="458">
        <f t="shared" si="8"/>
        <v>0</v>
      </c>
    </row>
    <row r="177" spans="1:10" ht="18.75">
      <c r="A177" s="325">
        <v>174</v>
      </c>
      <c r="B177" s="347" t="s">
        <v>400</v>
      </c>
      <c r="C177" s="326" t="s">
        <v>344</v>
      </c>
      <c r="D177" s="326">
        <v>2.2999999999999998</v>
      </c>
      <c r="E177" s="327">
        <v>148000</v>
      </c>
      <c r="F177" s="328">
        <f t="shared" si="6"/>
        <v>340400</v>
      </c>
      <c r="G177" s="331"/>
      <c r="H177" s="80">
        <f>VLOOKUP(B177,'[1]PL4.1.Vật tư'!$B$5:$L$751,11,0)</f>
        <v>148000</v>
      </c>
      <c r="I177" s="80">
        <f t="shared" si="7"/>
        <v>340400</v>
      </c>
      <c r="J177" s="458">
        <f t="shared" si="8"/>
        <v>0</v>
      </c>
    </row>
    <row r="178" spans="1:10" ht="18.75">
      <c r="A178" s="325">
        <v>175</v>
      </c>
      <c r="B178" s="347" t="s">
        <v>401</v>
      </c>
      <c r="C178" s="326" t="s">
        <v>254</v>
      </c>
      <c r="D178" s="326">
        <v>10</v>
      </c>
      <c r="E178" s="330">
        <v>50000</v>
      </c>
      <c r="F178" s="328">
        <f t="shared" si="6"/>
        <v>500000</v>
      </c>
      <c r="G178" s="331"/>
      <c r="H178" s="80">
        <f>VLOOKUP(B178,'[1]PL4.1.Vật tư'!$B$5:$L$751,11,0)</f>
        <v>40000</v>
      </c>
      <c r="I178" s="80">
        <f t="shared" si="7"/>
        <v>400000</v>
      </c>
      <c r="J178" s="458">
        <f t="shared" si="8"/>
        <v>-100000</v>
      </c>
    </row>
    <row r="179" spans="1:10" ht="18.75">
      <c r="A179" s="325">
        <v>176</v>
      </c>
      <c r="B179" s="347" t="s">
        <v>402</v>
      </c>
      <c r="C179" s="326" t="s">
        <v>254</v>
      </c>
      <c r="D179" s="326">
        <v>5</v>
      </c>
      <c r="E179" s="330">
        <v>50000</v>
      </c>
      <c r="F179" s="328">
        <f t="shared" si="6"/>
        <v>250000</v>
      </c>
      <c r="G179" s="331"/>
      <c r="H179" s="80">
        <f>VLOOKUP(B179,'[1]PL4.1.Vật tư'!$B$5:$L$751,11,0)</f>
        <v>30000</v>
      </c>
      <c r="I179" s="80">
        <f t="shared" si="7"/>
        <v>150000</v>
      </c>
      <c r="J179" s="458">
        <f t="shared" si="8"/>
        <v>-100000</v>
      </c>
    </row>
    <row r="180" spans="1:10" ht="18.75">
      <c r="A180" s="325">
        <v>177</v>
      </c>
      <c r="B180" s="347" t="s">
        <v>403</v>
      </c>
      <c r="C180" s="326" t="s">
        <v>304</v>
      </c>
      <c r="D180" s="326">
        <v>24</v>
      </c>
      <c r="E180" s="327">
        <v>4000</v>
      </c>
      <c r="F180" s="328">
        <f t="shared" si="6"/>
        <v>96000</v>
      </c>
      <c r="G180" s="331"/>
      <c r="H180" s="80">
        <f>VLOOKUP(B180,'[1]PL4.1.Vật tư'!$B$5:$L$751,11,0)</f>
        <v>4000</v>
      </c>
      <c r="I180" s="80">
        <f t="shared" si="7"/>
        <v>96000</v>
      </c>
      <c r="J180" s="458">
        <f t="shared" si="8"/>
        <v>0</v>
      </c>
    </row>
    <row r="181" spans="1:10" ht="18.75">
      <c r="A181" s="325">
        <v>178</v>
      </c>
      <c r="B181" s="347" t="s">
        <v>404</v>
      </c>
      <c r="C181" s="326" t="s">
        <v>206</v>
      </c>
      <c r="D181" s="326">
        <v>16</v>
      </c>
      <c r="E181" s="327">
        <v>4000</v>
      </c>
      <c r="F181" s="328">
        <f t="shared" si="6"/>
        <v>64000</v>
      </c>
      <c r="G181" s="331"/>
      <c r="H181" s="80">
        <f>VLOOKUP(B181,'[1]PL4.1.Vật tư'!$B$5:$L$751,11,0)</f>
        <v>4000</v>
      </c>
      <c r="I181" s="80">
        <f t="shared" si="7"/>
        <v>64000</v>
      </c>
      <c r="J181" s="458">
        <f t="shared" si="8"/>
        <v>0</v>
      </c>
    </row>
    <row r="182" spans="1:10" ht="18.75">
      <c r="A182" s="325">
        <v>179</v>
      </c>
      <c r="B182" s="347" t="s">
        <v>765</v>
      </c>
      <c r="C182" s="326" t="s">
        <v>264</v>
      </c>
      <c r="D182" s="326">
        <v>1</v>
      </c>
      <c r="E182" s="327">
        <v>360000</v>
      </c>
      <c r="F182" s="328">
        <f t="shared" si="6"/>
        <v>360000</v>
      </c>
      <c r="G182" s="331"/>
      <c r="H182" s="80">
        <f>VLOOKUP(B182,'[1]PL4.1.Vật tư'!$B$5:$L$751,11,0)</f>
        <v>350000</v>
      </c>
      <c r="I182" s="80">
        <f t="shared" si="7"/>
        <v>350000</v>
      </c>
      <c r="J182" s="458">
        <f t="shared" si="8"/>
        <v>-10000</v>
      </c>
    </row>
    <row r="183" spans="1:10" ht="18.75">
      <c r="A183" s="325">
        <v>180</v>
      </c>
      <c r="B183" s="347" t="s">
        <v>405</v>
      </c>
      <c r="C183" s="326" t="s">
        <v>344</v>
      </c>
      <c r="D183" s="326">
        <v>2.2999999999999998</v>
      </c>
      <c r="E183" s="327">
        <v>127200</v>
      </c>
      <c r="F183" s="328">
        <f t="shared" si="6"/>
        <v>292560</v>
      </c>
      <c r="G183" s="331"/>
      <c r="H183" s="80">
        <f>VLOOKUP(B183,'[1]PL4.1.Vật tư'!$B$5:$L$751,11,0)</f>
        <v>127200</v>
      </c>
      <c r="I183" s="80">
        <f t="shared" si="7"/>
        <v>292560</v>
      </c>
      <c r="J183" s="458">
        <f t="shared" si="8"/>
        <v>0</v>
      </c>
    </row>
    <row r="184" spans="1:10" ht="18.75">
      <c r="A184" s="325">
        <v>181</v>
      </c>
      <c r="B184" s="347" t="s">
        <v>406</v>
      </c>
      <c r="C184" s="326" t="s">
        <v>268</v>
      </c>
      <c r="D184" s="326">
        <v>1.2</v>
      </c>
      <c r="E184" s="327">
        <v>96000</v>
      </c>
      <c r="F184" s="328">
        <f t="shared" si="6"/>
        <v>115200</v>
      </c>
      <c r="G184" s="331"/>
      <c r="H184" s="80">
        <f>VLOOKUP(B184,'[1]PL4.1.Vật tư'!$B$5:$L$751,11,0)</f>
        <v>30000</v>
      </c>
      <c r="I184" s="80">
        <f t="shared" si="7"/>
        <v>36000</v>
      </c>
      <c r="J184" s="458">
        <f t="shared" si="8"/>
        <v>-79200</v>
      </c>
    </row>
    <row r="185" spans="1:10" ht="18.75">
      <c r="A185" s="325">
        <v>182</v>
      </c>
      <c r="B185" s="347" t="s">
        <v>407</v>
      </c>
      <c r="C185" s="326" t="s">
        <v>344</v>
      </c>
      <c r="D185" s="326">
        <v>5</v>
      </c>
      <c r="E185" s="327">
        <v>40000</v>
      </c>
      <c r="F185" s="328">
        <f t="shared" si="6"/>
        <v>200000</v>
      </c>
      <c r="G185" s="331"/>
      <c r="H185" s="80">
        <f>VLOOKUP(B185,'[1]PL4.1.Vật tư'!$B$5:$L$751,11,0)</f>
        <v>30000</v>
      </c>
      <c r="I185" s="80">
        <f t="shared" si="7"/>
        <v>150000</v>
      </c>
      <c r="J185" s="458">
        <f t="shared" si="8"/>
        <v>-50000</v>
      </c>
    </row>
    <row r="186" spans="1:10" ht="18.75">
      <c r="A186" s="325">
        <v>183</v>
      </c>
      <c r="B186" s="347" t="s">
        <v>408</v>
      </c>
      <c r="C186" s="326" t="s">
        <v>344</v>
      </c>
      <c r="D186" s="326">
        <v>2.2999999999999998</v>
      </c>
      <c r="E186" s="327">
        <v>40000</v>
      </c>
      <c r="F186" s="328">
        <f t="shared" si="6"/>
        <v>92000</v>
      </c>
      <c r="G186" s="331"/>
      <c r="H186" s="80">
        <f>VLOOKUP(B186,'[1]PL4.1.Vật tư'!$B$5:$L$751,11,0)</f>
        <v>40000</v>
      </c>
      <c r="I186" s="80">
        <f t="shared" si="7"/>
        <v>92000</v>
      </c>
      <c r="J186" s="458">
        <f t="shared" si="8"/>
        <v>0</v>
      </c>
    </row>
    <row r="187" spans="1:10" ht="18.75">
      <c r="A187" s="325">
        <v>184</v>
      </c>
      <c r="B187" s="347" t="s">
        <v>409</v>
      </c>
      <c r="C187" s="326" t="s">
        <v>344</v>
      </c>
      <c r="D187" s="326">
        <v>2</v>
      </c>
      <c r="E187" s="327">
        <v>40000</v>
      </c>
      <c r="F187" s="328">
        <f t="shared" si="6"/>
        <v>80000</v>
      </c>
      <c r="G187" s="331"/>
      <c r="H187" s="80">
        <f>VLOOKUP(B187,'[1]PL4.1.Vật tư'!$B$5:$L$751,11,0)</f>
        <v>40000</v>
      </c>
      <c r="I187" s="80">
        <f t="shared" si="7"/>
        <v>80000</v>
      </c>
      <c r="J187" s="458">
        <f t="shared" si="8"/>
        <v>0</v>
      </c>
    </row>
    <row r="188" spans="1:10" ht="18.75">
      <c r="A188" s="325">
        <v>185</v>
      </c>
      <c r="B188" s="347" t="s">
        <v>410</v>
      </c>
      <c r="C188" s="326" t="s">
        <v>344</v>
      </c>
      <c r="D188" s="326">
        <v>1.1499999999999999</v>
      </c>
      <c r="E188" s="327">
        <v>120000</v>
      </c>
      <c r="F188" s="328">
        <f t="shared" si="6"/>
        <v>138000</v>
      </c>
      <c r="G188" s="331"/>
      <c r="H188" s="80">
        <f>VLOOKUP(B188,'[1]PL4.1.Vật tư'!$B$5:$L$751,11,0)</f>
        <v>30000</v>
      </c>
      <c r="I188" s="80">
        <f t="shared" si="7"/>
        <v>34500</v>
      </c>
      <c r="J188" s="458">
        <f t="shared" si="8"/>
        <v>-103500</v>
      </c>
    </row>
    <row r="189" spans="1:10" ht="18.75">
      <c r="A189" s="325">
        <v>186</v>
      </c>
      <c r="B189" s="347" t="s">
        <v>411</v>
      </c>
      <c r="C189" s="326" t="s">
        <v>344</v>
      </c>
      <c r="D189" s="326">
        <v>5</v>
      </c>
      <c r="E189" s="327">
        <v>336000</v>
      </c>
      <c r="F189" s="328">
        <f t="shared" si="6"/>
        <v>1680000</v>
      </c>
      <c r="G189" s="331"/>
      <c r="H189" s="80">
        <f>VLOOKUP(B189,'[1]PL4.1.Vật tư'!$B$5:$L$751,11,0)</f>
        <v>336000</v>
      </c>
      <c r="I189" s="80">
        <f t="shared" si="7"/>
        <v>1680000</v>
      </c>
      <c r="J189" s="458">
        <f t="shared" si="8"/>
        <v>0</v>
      </c>
    </row>
    <row r="190" spans="1:10" ht="18.75">
      <c r="A190" s="325">
        <v>187</v>
      </c>
      <c r="B190" s="347" t="s">
        <v>412</v>
      </c>
      <c r="C190" s="326" t="s">
        <v>413</v>
      </c>
      <c r="D190" s="326">
        <v>5</v>
      </c>
      <c r="E190" s="327">
        <v>36000</v>
      </c>
      <c r="F190" s="328">
        <f t="shared" si="6"/>
        <v>180000</v>
      </c>
      <c r="G190" s="331"/>
      <c r="H190" s="80">
        <f>VLOOKUP(B190,'[1]PL4.1.Vật tư'!$B$5:$L$751,11,0)</f>
        <v>15000</v>
      </c>
      <c r="I190" s="80">
        <f t="shared" si="7"/>
        <v>75000</v>
      </c>
      <c r="J190" s="458">
        <f t="shared" si="8"/>
        <v>-105000</v>
      </c>
    </row>
    <row r="191" spans="1:10" ht="18.75">
      <c r="A191" s="325">
        <v>188</v>
      </c>
      <c r="B191" s="347" t="s">
        <v>414</v>
      </c>
      <c r="C191" s="326" t="s">
        <v>413</v>
      </c>
      <c r="D191" s="326">
        <v>5</v>
      </c>
      <c r="E191" s="327">
        <v>36000</v>
      </c>
      <c r="F191" s="328">
        <f t="shared" si="6"/>
        <v>180000</v>
      </c>
      <c r="G191" s="331"/>
      <c r="H191" s="80">
        <f>VLOOKUP(B191,'[1]PL4.1.Vật tư'!$B$5:$L$751,11,0)</f>
        <v>10000</v>
      </c>
      <c r="I191" s="80">
        <f t="shared" si="7"/>
        <v>50000</v>
      </c>
      <c r="J191" s="458">
        <f t="shared" si="8"/>
        <v>-130000</v>
      </c>
    </row>
    <row r="192" spans="1:10" ht="18.75">
      <c r="A192" s="325">
        <v>189</v>
      </c>
      <c r="B192" s="347" t="s">
        <v>415</v>
      </c>
      <c r="C192" s="326" t="s">
        <v>203</v>
      </c>
      <c r="D192" s="326">
        <v>3.91</v>
      </c>
      <c r="E192" s="327">
        <v>320000</v>
      </c>
      <c r="F192" s="328">
        <f t="shared" si="6"/>
        <v>1251200</v>
      </c>
      <c r="G192" s="331"/>
      <c r="H192" s="80">
        <f>VLOOKUP(B192,'[1]PL4.1.Vật tư'!$B$5:$L$751,11,0)</f>
        <v>100000</v>
      </c>
      <c r="I192" s="80">
        <f t="shared" si="7"/>
        <v>391000</v>
      </c>
      <c r="J192" s="458">
        <f t="shared" si="8"/>
        <v>-860200</v>
      </c>
    </row>
    <row r="193" spans="1:10" ht="18.75">
      <c r="A193" s="325">
        <v>190</v>
      </c>
      <c r="B193" s="347" t="s">
        <v>416</v>
      </c>
      <c r="C193" s="326" t="s">
        <v>264</v>
      </c>
      <c r="D193" s="326">
        <v>4.3010000000000002</v>
      </c>
      <c r="E193" s="327">
        <v>96000</v>
      </c>
      <c r="F193" s="328">
        <f t="shared" si="6"/>
        <v>412896</v>
      </c>
      <c r="G193" s="331"/>
      <c r="H193" s="80">
        <f>VLOOKUP(B193,'[1]PL4.1.Vật tư'!$B$5:$L$751,11,0)</f>
        <v>19000</v>
      </c>
      <c r="I193" s="80">
        <f t="shared" si="7"/>
        <v>81719</v>
      </c>
      <c r="J193" s="458">
        <f t="shared" si="8"/>
        <v>-331177</v>
      </c>
    </row>
    <row r="194" spans="1:10" ht="18.75">
      <c r="A194" s="325">
        <v>191</v>
      </c>
      <c r="B194" s="347" t="s">
        <v>417</v>
      </c>
      <c r="C194" s="326" t="s">
        <v>270</v>
      </c>
      <c r="D194" s="326">
        <v>1</v>
      </c>
      <c r="E194" s="327">
        <v>200000</v>
      </c>
      <c r="F194" s="328">
        <f t="shared" si="6"/>
        <v>200000</v>
      </c>
      <c r="G194" s="331"/>
      <c r="H194" s="80">
        <f>VLOOKUP(B194,'[1]PL4.1.Vật tư'!$B$5:$L$751,11,0)</f>
        <v>30000</v>
      </c>
      <c r="I194" s="80">
        <f t="shared" si="7"/>
        <v>30000</v>
      </c>
      <c r="J194" s="458">
        <f t="shared" si="8"/>
        <v>-170000</v>
      </c>
    </row>
    <row r="195" spans="1:10" ht="18.75">
      <c r="A195" s="325">
        <v>192</v>
      </c>
      <c r="B195" s="347" t="s">
        <v>418</v>
      </c>
      <c r="C195" s="326" t="s">
        <v>419</v>
      </c>
      <c r="D195" s="326">
        <v>50</v>
      </c>
      <c r="E195" s="327">
        <v>0</v>
      </c>
      <c r="F195" s="328">
        <f t="shared" si="6"/>
        <v>0</v>
      </c>
      <c r="G195" s="331"/>
      <c r="H195" s="80">
        <f>VLOOKUP(B195,'[1]PL4.1.Vật tư'!$B$5:$L$751,11,0)</f>
        <v>0</v>
      </c>
      <c r="I195" s="80">
        <f t="shared" si="7"/>
        <v>0</v>
      </c>
      <c r="J195" s="458">
        <f t="shared" si="8"/>
        <v>0</v>
      </c>
    </row>
    <row r="196" spans="1:10" ht="18.75">
      <c r="A196" s="325">
        <v>193</v>
      </c>
      <c r="B196" s="347" t="s">
        <v>420</v>
      </c>
      <c r="C196" s="326" t="s">
        <v>270</v>
      </c>
      <c r="D196" s="326">
        <v>1</v>
      </c>
      <c r="E196" s="330">
        <v>50000</v>
      </c>
      <c r="F196" s="328">
        <f t="shared" si="6"/>
        <v>50000</v>
      </c>
      <c r="G196" s="331"/>
      <c r="H196" s="80">
        <f>VLOOKUP(B196,'[1]PL4.1.Vật tư'!$B$5:$L$751,11,0)</f>
        <v>30000</v>
      </c>
      <c r="I196" s="80">
        <f t="shared" si="7"/>
        <v>30000</v>
      </c>
      <c r="J196" s="458">
        <f t="shared" si="8"/>
        <v>-20000</v>
      </c>
    </row>
    <row r="197" spans="1:10" ht="37.5">
      <c r="A197" s="325">
        <v>194</v>
      </c>
      <c r="B197" s="347" t="s">
        <v>421</v>
      </c>
      <c r="C197" s="326" t="s">
        <v>270</v>
      </c>
      <c r="D197" s="326">
        <v>1</v>
      </c>
      <c r="E197" s="327">
        <v>0</v>
      </c>
      <c r="F197" s="328">
        <f t="shared" ref="F197:F260" si="9">D197*E197</f>
        <v>0</v>
      </c>
      <c r="G197" s="331"/>
      <c r="I197" s="80">
        <f t="shared" ref="I197:I260" si="10">H197*D197</f>
        <v>0</v>
      </c>
      <c r="J197" s="458">
        <f t="shared" ref="J197:J260" si="11">I197-F197</f>
        <v>0</v>
      </c>
    </row>
    <row r="198" spans="1:10" ht="18.75">
      <c r="A198" s="325">
        <v>195</v>
      </c>
      <c r="B198" s="347" t="s">
        <v>422</v>
      </c>
      <c r="C198" s="326" t="s">
        <v>270</v>
      </c>
      <c r="D198" s="326">
        <v>1</v>
      </c>
      <c r="E198" s="327">
        <v>0</v>
      </c>
      <c r="F198" s="328">
        <f t="shared" si="9"/>
        <v>0</v>
      </c>
      <c r="G198" s="331"/>
      <c r="I198" s="80">
        <f t="shared" si="10"/>
        <v>0</v>
      </c>
      <c r="J198" s="458">
        <f t="shared" si="11"/>
        <v>0</v>
      </c>
    </row>
    <row r="199" spans="1:10" ht="37.5">
      <c r="A199" s="325">
        <v>196</v>
      </c>
      <c r="B199" s="347" t="s">
        <v>423</v>
      </c>
      <c r="C199" s="326" t="s">
        <v>270</v>
      </c>
      <c r="D199" s="326">
        <v>1</v>
      </c>
      <c r="E199" s="327">
        <v>0</v>
      </c>
      <c r="F199" s="328">
        <f t="shared" si="9"/>
        <v>0</v>
      </c>
      <c r="G199" s="331"/>
      <c r="I199" s="80">
        <f t="shared" si="10"/>
        <v>0</v>
      </c>
      <c r="J199" s="458">
        <f t="shared" si="11"/>
        <v>0</v>
      </c>
    </row>
    <row r="200" spans="1:10" ht="18.75">
      <c r="A200" s="325">
        <v>197</v>
      </c>
      <c r="B200" s="347" t="s">
        <v>424</v>
      </c>
      <c r="C200" s="326" t="s">
        <v>270</v>
      </c>
      <c r="D200" s="326">
        <v>1</v>
      </c>
      <c r="E200" s="327">
        <v>0</v>
      </c>
      <c r="F200" s="328">
        <f t="shared" si="9"/>
        <v>0</v>
      </c>
      <c r="G200" s="331"/>
      <c r="I200" s="80">
        <f t="shared" si="10"/>
        <v>0</v>
      </c>
      <c r="J200" s="458">
        <f t="shared" si="11"/>
        <v>0</v>
      </c>
    </row>
    <row r="201" spans="1:10" ht="18.75">
      <c r="A201" s="325">
        <v>198</v>
      </c>
      <c r="B201" s="347" t="s">
        <v>425</v>
      </c>
      <c r="C201" s="326" t="s">
        <v>270</v>
      </c>
      <c r="D201" s="326">
        <v>1</v>
      </c>
      <c r="E201" s="327">
        <v>0</v>
      </c>
      <c r="F201" s="328">
        <f t="shared" si="9"/>
        <v>0</v>
      </c>
      <c r="G201" s="331"/>
      <c r="I201" s="80">
        <f t="shared" si="10"/>
        <v>0</v>
      </c>
      <c r="J201" s="458">
        <f t="shared" si="11"/>
        <v>0</v>
      </c>
    </row>
    <row r="202" spans="1:10" ht="18.75">
      <c r="A202" s="325">
        <v>199</v>
      </c>
      <c r="B202" s="347" t="s">
        <v>426</v>
      </c>
      <c r="C202" s="326" t="s">
        <v>270</v>
      </c>
      <c r="D202" s="326">
        <v>10</v>
      </c>
      <c r="E202" s="327">
        <v>0</v>
      </c>
      <c r="F202" s="328">
        <f t="shared" si="9"/>
        <v>0</v>
      </c>
      <c r="G202" s="331"/>
      <c r="I202" s="80">
        <f t="shared" si="10"/>
        <v>0</v>
      </c>
      <c r="J202" s="458">
        <f t="shared" si="11"/>
        <v>0</v>
      </c>
    </row>
    <row r="203" spans="1:10" ht="18.75">
      <c r="A203" s="325">
        <v>200</v>
      </c>
      <c r="B203" s="347" t="s">
        <v>427</v>
      </c>
      <c r="C203" s="326" t="s">
        <v>266</v>
      </c>
      <c r="D203" s="326">
        <v>3.76</v>
      </c>
      <c r="E203" s="327">
        <v>0</v>
      </c>
      <c r="F203" s="328">
        <f t="shared" si="9"/>
        <v>0</v>
      </c>
      <c r="G203" s="331"/>
      <c r="I203" s="80">
        <f t="shared" si="10"/>
        <v>0</v>
      </c>
      <c r="J203" s="458">
        <f t="shared" si="11"/>
        <v>0</v>
      </c>
    </row>
    <row r="204" spans="1:10" ht="18.75">
      <c r="A204" s="325">
        <v>201</v>
      </c>
      <c r="B204" s="347" t="s">
        <v>428</v>
      </c>
      <c r="C204" s="326" t="s">
        <v>268</v>
      </c>
      <c r="D204" s="326">
        <v>10</v>
      </c>
      <c r="E204" s="327">
        <v>28000</v>
      </c>
      <c r="F204" s="328">
        <f t="shared" si="9"/>
        <v>280000</v>
      </c>
      <c r="G204" s="331"/>
      <c r="H204" s="80">
        <f>VLOOKUP(B204,'[1]PL4.1.Vật tư'!$B$5:$L$751,11,0)</f>
        <v>28000</v>
      </c>
      <c r="I204" s="80">
        <f t="shared" si="10"/>
        <v>280000</v>
      </c>
      <c r="J204" s="458">
        <f t="shared" si="11"/>
        <v>0</v>
      </c>
    </row>
    <row r="205" spans="1:10" ht="18.75">
      <c r="A205" s="325">
        <v>202</v>
      </c>
      <c r="B205" s="347" t="s">
        <v>429</v>
      </c>
      <c r="C205" s="326" t="s">
        <v>203</v>
      </c>
      <c r="D205" s="326">
        <v>1.1499999999999999</v>
      </c>
      <c r="E205" s="327">
        <v>40000</v>
      </c>
      <c r="F205" s="328">
        <f t="shared" si="9"/>
        <v>46000</v>
      </c>
      <c r="G205" s="331"/>
      <c r="H205" s="80">
        <f>VLOOKUP(B205,'[1]PL4.1.Vật tư'!$B$5:$L$751,11,0)</f>
        <v>25000</v>
      </c>
      <c r="I205" s="80">
        <f t="shared" si="10"/>
        <v>28749.999999999996</v>
      </c>
      <c r="J205" s="458">
        <f t="shared" si="11"/>
        <v>-17250.000000000004</v>
      </c>
    </row>
    <row r="206" spans="1:10" ht="18.75">
      <c r="A206" s="325">
        <v>203</v>
      </c>
      <c r="B206" s="347" t="s">
        <v>430</v>
      </c>
      <c r="C206" s="326" t="s">
        <v>203</v>
      </c>
      <c r="D206" s="326">
        <v>1.1499999999999999</v>
      </c>
      <c r="E206" s="327">
        <v>40000</v>
      </c>
      <c r="F206" s="328">
        <f t="shared" si="9"/>
        <v>46000</v>
      </c>
      <c r="G206" s="331"/>
      <c r="H206" s="80">
        <f>VLOOKUP(B206,'[1]PL4.1.Vật tư'!$B$5:$L$751,11,0)</f>
        <v>40000</v>
      </c>
      <c r="I206" s="80">
        <f t="shared" si="10"/>
        <v>46000</v>
      </c>
      <c r="J206" s="458">
        <f t="shared" si="11"/>
        <v>0</v>
      </c>
    </row>
    <row r="207" spans="1:10" ht="18.75">
      <c r="A207" s="325">
        <v>204</v>
      </c>
      <c r="B207" s="347" t="s">
        <v>431</v>
      </c>
      <c r="C207" s="326" t="s">
        <v>268</v>
      </c>
      <c r="D207" s="326">
        <v>0.46</v>
      </c>
      <c r="E207" s="327">
        <v>148000</v>
      </c>
      <c r="F207" s="328">
        <f t="shared" si="9"/>
        <v>68080</v>
      </c>
      <c r="G207" s="331"/>
      <c r="H207" s="80">
        <f>VLOOKUP(B207,'[1]PL4.1.Vật tư'!$B$5:$L$751,11,0)</f>
        <v>148000</v>
      </c>
      <c r="I207" s="80">
        <f t="shared" si="10"/>
        <v>68080</v>
      </c>
      <c r="J207" s="458">
        <f t="shared" si="11"/>
        <v>0</v>
      </c>
    </row>
    <row r="208" spans="1:10" ht="18.75">
      <c r="A208" s="325">
        <v>205</v>
      </c>
      <c r="B208" s="347" t="s">
        <v>432</v>
      </c>
      <c r="C208" s="326" t="s">
        <v>203</v>
      </c>
      <c r="D208" s="326">
        <v>0.3</v>
      </c>
      <c r="E208" s="327">
        <v>40000</v>
      </c>
      <c r="F208" s="328">
        <f t="shared" si="9"/>
        <v>12000</v>
      </c>
      <c r="G208" s="331"/>
      <c r="H208" s="80">
        <f>VLOOKUP(B208,'[1]PL4.1.Vật tư'!$B$5:$L$751,11,0)</f>
        <v>25000</v>
      </c>
      <c r="I208" s="80">
        <f t="shared" si="10"/>
        <v>7500</v>
      </c>
      <c r="J208" s="458">
        <f t="shared" si="11"/>
        <v>-4500</v>
      </c>
    </row>
    <row r="209" spans="1:10" ht="18.75">
      <c r="A209" s="325">
        <v>206</v>
      </c>
      <c r="B209" s="347" t="s">
        <v>433</v>
      </c>
      <c r="C209" s="326" t="s">
        <v>434</v>
      </c>
      <c r="D209" s="326">
        <v>5</v>
      </c>
      <c r="E209" s="327">
        <v>12000</v>
      </c>
      <c r="F209" s="328">
        <f t="shared" si="9"/>
        <v>60000</v>
      </c>
      <c r="G209" s="331"/>
      <c r="H209" s="80">
        <f>VLOOKUP(B209,'[1]PL4.1.Vật tư'!$B$5:$L$751,11,0)</f>
        <v>2000</v>
      </c>
      <c r="I209" s="80">
        <f t="shared" si="10"/>
        <v>10000</v>
      </c>
      <c r="J209" s="458">
        <f t="shared" si="11"/>
        <v>-50000</v>
      </c>
    </row>
    <row r="210" spans="1:10" ht="18.75">
      <c r="A210" s="325">
        <v>207</v>
      </c>
      <c r="B210" s="347" t="s">
        <v>435</v>
      </c>
      <c r="C210" s="326" t="s">
        <v>344</v>
      </c>
      <c r="D210" s="326">
        <v>6.9</v>
      </c>
      <c r="E210" s="327">
        <v>44000</v>
      </c>
      <c r="F210" s="328">
        <f t="shared" si="9"/>
        <v>303600</v>
      </c>
      <c r="G210" s="331"/>
      <c r="H210" s="80">
        <f>VLOOKUP(B210,'[1]PL4.1.Vật tư'!$B$5:$L$751,11,0)</f>
        <v>44000</v>
      </c>
      <c r="I210" s="80">
        <f t="shared" si="10"/>
        <v>303600</v>
      </c>
      <c r="J210" s="458">
        <f t="shared" si="11"/>
        <v>0</v>
      </c>
    </row>
    <row r="211" spans="1:10" ht="18.75">
      <c r="A211" s="325">
        <v>208</v>
      </c>
      <c r="B211" s="347" t="s">
        <v>436</v>
      </c>
      <c r="C211" s="326" t="s">
        <v>344</v>
      </c>
      <c r="D211" s="326">
        <v>1.1499999999999999</v>
      </c>
      <c r="E211" s="327">
        <v>124000</v>
      </c>
      <c r="F211" s="328">
        <f t="shared" si="9"/>
        <v>142600</v>
      </c>
      <c r="G211" s="331"/>
      <c r="H211" s="80">
        <f>VLOOKUP(B211,'[1]PL4.1.Vật tư'!$B$5:$L$751,11,0)</f>
        <v>45000</v>
      </c>
      <c r="I211" s="80">
        <f t="shared" si="10"/>
        <v>51749.999999999993</v>
      </c>
      <c r="J211" s="458">
        <f t="shared" si="11"/>
        <v>-90850</v>
      </c>
    </row>
    <row r="212" spans="1:10" ht="18.75">
      <c r="A212" s="325">
        <v>209</v>
      </c>
      <c r="B212" s="347" t="s">
        <v>437</v>
      </c>
      <c r="C212" s="326" t="s">
        <v>344</v>
      </c>
      <c r="D212" s="326">
        <v>1.1499999999999999</v>
      </c>
      <c r="E212" s="327">
        <v>100000</v>
      </c>
      <c r="F212" s="328">
        <f t="shared" si="9"/>
        <v>114999.99999999999</v>
      </c>
      <c r="G212" s="331"/>
      <c r="H212" s="80">
        <f>VLOOKUP(B212,'[1]PL4.1.Vật tư'!$B$5:$L$751,11,0)</f>
        <v>50000</v>
      </c>
      <c r="I212" s="80">
        <f t="shared" si="10"/>
        <v>57499.999999999993</v>
      </c>
      <c r="J212" s="458">
        <f t="shared" si="11"/>
        <v>-57499.999999999993</v>
      </c>
    </row>
    <row r="213" spans="1:10" ht="18.75">
      <c r="A213" s="325">
        <v>210</v>
      </c>
      <c r="B213" s="347" t="s">
        <v>438</v>
      </c>
      <c r="C213" s="326" t="s">
        <v>439</v>
      </c>
      <c r="D213" s="326">
        <v>3</v>
      </c>
      <c r="E213" s="327">
        <v>200000</v>
      </c>
      <c r="F213" s="328">
        <f t="shared" si="9"/>
        <v>600000</v>
      </c>
      <c r="G213" s="331"/>
      <c r="H213" s="80">
        <f>VLOOKUP(B213,'[1]PL4.1.Vật tư'!$B$5:$L$751,11,0)</f>
        <v>200000</v>
      </c>
      <c r="I213" s="80">
        <f t="shared" si="10"/>
        <v>600000</v>
      </c>
      <c r="J213" s="458">
        <f t="shared" si="11"/>
        <v>0</v>
      </c>
    </row>
    <row r="214" spans="1:10" ht="18.75">
      <c r="A214" s="325">
        <v>211</v>
      </c>
      <c r="B214" s="347" t="s">
        <v>440</v>
      </c>
      <c r="C214" s="326" t="s">
        <v>434</v>
      </c>
      <c r="D214" s="326">
        <v>10</v>
      </c>
      <c r="E214" s="327">
        <v>20000</v>
      </c>
      <c r="F214" s="328">
        <f t="shared" si="9"/>
        <v>200000</v>
      </c>
      <c r="G214" s="331"/>
      <c r="H214" s="80">
        <f>VLOOKUP(B214,'[1]PL4.1.Vật tư'!$B$5:$L$751,11,0)</f>
        <v>10000</v>
      </c>
      <c r="I214" s="80">
        <f t="shared" si="10"/>
        <v>100000</v>
      </c>
      <c r="J214" s="458">
        <f t="shared" si="11"/>
        <v>-100000</v>
      </c>
    </row>
    <row r="215" spans="1:10" ht="18.75">
      <c r="A215" s="325">
        <v>212</v>
      </c>
      <c r="B215" s="347" t="s">
        <v>441</v>
      </c>
      <c r="C215" s="326" t="s">
        <v>344</v>
      </c>
      <c r="D215" s="326">
        <v>0.5</v>
      </c>
      <c r="E215" s="327">
        <v>40000</v>
      </c>
      <c r="F215" s="328">
        <f t="shared" si="9"/>
        <v>20000</v>
      </c>
      <c r="G215" s="331"/>
      <c r="H215" s="80">
        <f>VLOOKUP(B215,'[1]PL4.1.Vật tư'!$B$5:$L$751,11,0)</f>
        <v>30000</v>
      </c>
      <c r="I215" s="80">
        <f t="shared" si="10"/>
        <v>15000</v>
      </c>
      <c r="J215" s="458">
        <f t="shared" si="11"/>
        <v>-5000</v>
      </c>
    </row>
    <row r="216" spans="1:10" ht="18.75">
      <c r="A216" s="325">
        <v>213</v>
      </c>
      <c r="B216" s="347" t="s">
        <v>442</v>
      </c>
      <c r="C216" s="326" t="s">
        <v>264</v>
      </c>
      <c r="D216" s="326">
        <v>5</v>
      </c>
      <c r="E216" s="327">
        <v>116000</v>
      </c>
      <c r="F216" s="328">
        <f t="shared" si="9"/>
        <v>580000</v>
      </c>
      <c r="G216" s="331"/>
      <c r="H216" s="80">
        <f>VLOOKUP(B216,'[1]PL4.1.Vật tư'!$B$5:$L$751,11,0)</f>
        <v>116000</v>
      </c>
      <c r="I216" s="80">
        <f t="shared" si="10"/>
        <v>580000</v>
      </c>
      <c r="J216" s="458">
        <f t="shared" si="11"/>
        <v>0</v>
      </c>
    </row>
    <row r="217" spans="1:10" s="474" customFormat="1" ht="18.75">
      <c r="A217" s="468">
        <v>214</v>
      </c>
      <c r="B217" s="469" t="s">
        <v>443</v>
      </c>
      <c r="C217" s="470" t="s">
        <v>264</v>
      </c>
      <c r="D217" s="470">
        <v>5</v>
      </c>
      <c r="E217" s="471">
        <v>116000</v>
      </c>
      <c r="F217" s="472">
        <f t="shared" si="9"/>
        <v>580000</v>
      </c>
      <c r="G217" s="473"/>
      <c r="H217" s="474">
        <v>0</v>
      </c>
      <c r="I217" s="80">
        <f t="shared" si="10"/>
        <v>0</v>
      </c>
      <c r="J217" s="458">
        <f t="shared" si="11"/>
        <v>-580000</v>
      </c>
    </row>
    <row r="218" spans="1:10" ht="18.75">
      <c r="A218" s="325">
        <v>215</v>
      </c>
      <c r="B218" s="347" t="s">
        <v>444</v>
      </c>
      <c r="C218" s="326" t="s">
        <v>344</v>
      </c>
      <c r="D218" s="326">
        <v>0.46</v>
      </c>
      <c r="E218" s="327">
        <v>52000</v>
      </c>
      <c r="F218" s="328">
        <f t="shared" si="9"/>
        <v>23920</v>
      </c>
      <c r="G218" s="331"/>
      <c r="H218" s="80">
        <f>VLOOKUP(B218,'[1]PL4.1.Vật tư'!$B$5:$L$751,11,0)</f>
        <v>25000</v>
      </c>
      <c r="I218" s="80">
        <f t="shared" si="10"/>
        <v>11500</v>
      </c>
      <c r="J218" s="458">
        <f t="shared" si="11"/>
        <v>-12420</v>
      </c>
    </row>
    <row r="219" spans="1:10" ht="18.75">
      <c r="A219" s="325">
        <v>216</v>
      </c>
      <c r="B219" s="347" t="s">
        <v>445</v>
      </c>
      <c r="C219" s="326" t="s">
        <v>254</v>
      </c>
      <c r="D219" s="326">
        <v>4.5999999999999996</v>
      </c>
      <c r="E219" s="327">
        <v>211200</v>
      </c>
      <c r="F219" s="328">
        <f t="shared" si="9"/>
        <v>971519.99999999988</v>
      </c>
      <c r="G219" s="331"/>
      <c r="H219" s="80">
        <f>VLOOKUP(B219,'[1]PL4.1.Vật tư'!$B$5:$L$751,11,0)</f>
        <v>55000</v>
      </c>
      <c r="I219" s="80">
        <f t="shared" si="10"/>
        <v>252999.99999999997</v>
      </c>
      <c r="J219" s="458">
        <f t="shared" si="11"/>
        <v>-718519.99999999988</v>
      </c>
    </row>
    <row r="220" spans="1:10" ht="18.75">
      <c r="A220" s="325">
        <v>217</v>
      </c>
      <c r="B220" s="347" t="s">
        <v>446</v>
      </c>
      <c r="C220" s="326" t="s">
        <v>254</v>
      </c>
      <c r="D220" s="326">
        <v>1</v>
      </c>
      <c r="E220" s="327">
        <v>0</v>
      </c>
      <c r="F220" s="328">
        <f t="shared" si="9"/>
        <v>0</v>
      </c>
      <c r="G220" s="331"/>
      <c r="H220" s="80">
        <f>VLOOKUP(B220,'[1]PL4.1.Vật tư'!$B$5:$L$751,11,0)</f>
        <v>300000</v>
      </c>
      <c r="I220" s="80">
        <f t="shared" si="10"/>
        <v>300000</v>
      </c>
      <c r="J220" s="458">
        <f t="shared" si="11"/>
        <v>300000</v>
      </c>
    </row>
    <row r="221" spans="1:10" ht="18.75">
      <c r="A221" s="325">
        <v>218</v>
      </c>
      <c r="B221" s="347" t="s">
        <v>447</v>
      </c>
      <c r="C221" s="326" t="s">
        <v>206</v>
      </c>
      <c r="D221" s="326">
        <v>6</v>
      </c>
      <c r="E221" s="327">
        <v>4000</v>
      </c>
      <c r="F221" s="328">
        <f t="shared" si="9"/>
        <v>24000</v>
      </c>
      <c r="G221" s="331"/>
      <c r="H221" s="80">
        <f>VLOOKUP(B221,'[1]PL4.1.Vật tư'!$B$5:$L$751,11,0)</f>
        <v>4000</v>
      </c>
      <c r="I221" s="80">
        <f t="shared" si="10"/>
        <v>24000</v>
      </c>
      <c r="J221" s="458">
        <f t="shared" si="11"/>
        <v>0</v>
      </c>
    </row>
    <row r="222" spans="1:10" ht="18.75">
      <c r="A222" s="325">
        <v>219</v>
      </c>
      <c r="B222" s="347" t="s">
        <v>448</v>
      </c>
      <c r="C222" s="326" t="s">
        <v>344</v>
      </c>
      <c r="D222" s="326">
        <v>1</v>
      </c>
      <c r="E222" s="327">
        <v>192000</v>
      </c>
      <c r="F222" s="328">
        <f t="shared" si="9"/>
        <v>192000</v>
      </c>
      <c r="G222" s="331"/>
      <c r="H222" s="80">
        <f>VLOOKUP(B222,'[1]PL4.1.Vật tư'!$B$5:$L$751,11,0)</f>
        <v>192000</v>
      </c>
      <c r="I222" s="80">
        <f t="shared" si="10"/>
        <v>192000</v>
      </c>
      <c r="J222" s="458">
        <f t="shared" si="11"/>
        <v>0</v>
      </c>
    </row>
    <row r="223" spans="1:10" ht="18.75">
      <c r="A223" s="325">
        <v>220</v>
      </c>
      <c r="B223" s="347" t="s">
        <v>449</v>
      </c>
      <c r="C223" s="326" t="s">
        <v>302</v>
      </c>
      <c r="D223" s="326">
        <v>8</v>
      </c>
      <c r="E223" s="327">
        <v>0</v>
      </c>
      <c r="F223" s="328">
        <f t="shared" si="9"/>
        <v>0</v>
      </c>
      <c r="G223" s="331"/>
      <c r="I223" s="80">
        <f t="shared" si="10"/>
        <v>0</v>
      </c>
      <c r="J223" s="458">
        <f t="shared" si="11"/>
        <v>0</v>
      </c>
    </row>
    <row r="224" spans="1:10" ht="18.75">
      <c r="A224" s="325">
        <v>221</v>
      </c>
      <c r="B224" s="347" t="s">
        <v>450</v>
      </c>
      <c r="C224" s="326" t="s">
        <v>270</v>
      </c>
      <c r="D224" s="326">
        <v>2</v>
      </c>
      <c r="E224" s="327">
        <v>0</v>
      </c>
      <c r="F224" s="328">
        <f t="shared" si="9"/>
        <v>0</v>
      </c>
      <c r="G224" s="331"/>
      <c r="I224" s="80">
        <f t="shared" si="10"/>
        <v>0</v>
      </c>
      <c r="J224" s="458">
        <f t="shared" si="11"/>
        <v>0</v>
      </c>
    </row>
    <row r="225" spans="1:10" ht="37.5">
      <c r="A225" s="325">
        <v>222</v>
      </c>
      <c r="B225" s="347" t="s">
        <v>451</v>
      </c>
      <c r="C225" s="326" t="s">
        <v>285</v>
      </c>
      <c r="D225" s="326">
        <v>1</v>
      </c>
      <c r="E225" s="327">
        <v>960000</v>
      </c>
      <c r="F225" s="328">
        <f t="shared" si="9"/>
        <v>960000</v>
      </c>
      <c r="G225" s="331"/>
      <c r="H225" s="80">
        <f>VLOOKUP(B225,'[1]PL4.1.Vật tư'!$B$5:$L$751,11,0)</f>
        <v>960000</v>
      </c>
      <c r="I225" s="80">
        <f t="shared" si="10"/>
        <v>960000</v>
      </c>
      <c r="J225" s="458">
        <f t="shared" si="11"/>
        <v>0</v>
      </c>
    </row>
    <row r="226" spans="1:10" ht="37.5">
      <c r="A226" s="325">
        <v>223</v>
      </c>
      <c r="B226" s="347" t="s">
        <v>452</v>
      </c>
      <c r="C226" s="326" t="s">
        <v>285</v>
      </c>
      <c r="D226" s="326">
        <v>1</v>
      </c>
      <c r="E226" s="327">
        <v>960000</v>
      </c>
      <c r="F226" s="328">
        <f t="shared" si="9"/>
        <v>960000</v>
      </c>
      <c r="G226" s="331"/>
      <c r="H226" s="80">
        <f>VLOOKUP(B226,'[1]PL4.1.Vật tư'!$B$5:$L$751,11,0)</f>
        <v>960000</v>
      </c>
      <c r="I226" s="80">
        <f t="shared" si="10"/>
        <v>960000</v>
      </c>
      <c r="J226" s="458">
        <f t="shared" si="11"/>
        <v>0</v>
      </c>
    </row>
    <row r="227" spans="1:10" ht="18.75">
      <c r="A227" s="325">
        <v>224</v>
      </c>
      <c r="B227" s="347" t="s">
        <v>453</v>
      </c>
      <c r="C227" s="326" t="s">
        <v>344</v>
      </c>
      <c r="D227" s="326">
        <v>4.5999999999999996</v>
      </c>
      <c r="E227" s="327">
        <v>36000</v>
      </c>
      <c r="F227" s="328">
        <f t="shared" si="9"/>
        <v>165600</v>
      </c>
      <c r="G227" s="331"/>
      <c r="H227" s="80">
        <f>VLOOKUP(B227,'[1]PL4.1.Vật tư'!$B$5:$L$751,11,0)</f>
        <v>30000</v>
      </c>
      <c r="I227" s="80">
        <f t="shared" si="10"/>
        <v>138000</v>
      </c>
      <c r="J227" s="458">
        <f t="shared" si="11"/>
        <v>-27600</v>
      </c>
    </row>
    <row r="228" spans="1:10" ht="18.75">
      <c r="A228" s="325">
        <v>225</v>
      </c>
      <c r="B228" s="347" t="s">
        <v>454</v>
      </c>
      <c r="C228" s="326" t="s">
        <v>344</v>
      </c>
      <c r="D228" s="326">
        <v>5.45</v>
      </c>
      <c r="E228" s="327">
        <v>40000</v>
      </c>
      <c r="F228" s="328">
        <f t="shared" si="9"/>
        <v>218000</v>
      </c>
      <c r="G228" s="331"/>
      <c r="H228" s="80">
        <f>VLOOKUP(B228,'[1]PL4.1.Vật tư'!$B$5:$L$751,11,0)</f>
        <v>30000</v>
      </c>
      <c r="I228" s="80">
        <f t="shared" si="10"/>
        <v>163500</v>
      </c>
      <c r="J228" s="458">
        <f t="shared" si="11"/>
        <v>-54500</v>
      </c>
    </row>
    <row r="229" spans="1:10" ht="18.75">
      <c r="A229" s="325">
        <v>226</v>
      </c>
      <c r="B229" s="347" t="s">
        <v>455</v>
      </c>
      <c r="C229" s="326" t="s">
        <v>344</v>
      </c>
      <c r="D229" s="326">
        <v>1.2</v>
      </c>
      <c r="E229" s="327">
        <v>52000</v>
      </c>
      <c r="F229" s="328">
        <f t="shared" si="9"/>
        <v>62400</v>
      </c>
      <c r="G229" s="331"/>
      <c r="H229" s="80">
        <f>VLOOKUP(B229,'[1]PL4.1.Vật tư'!$B$5:$L$751,11,0)</f>
        <v>25000</v>
      </c>
      <c r="I229" s="80">
        <f t="shared" si="10"/>
        <v>30000</v>
      </c>
      <c r="J229" s="458">
        <f t="shared" si="11"/>
        <v>-32400</v>
      </c>
    </row>
    <row r="230" spans="1:10" ht="18.75">
      <c r="A230" s="325">
        <v>227</v>
      </c>
      <c r="B230" s="347" t="s">
        <v>456</v>
      </c>
      <c r="C230" s="326" t="s">
        <v>344</v>
      </c>
      <c r="D230" s="326">
        <v>0.5</v>
      </c>
      <c r="E230" s="327">
        <v>44800</v>
      </c>
      <c r="F230" s="328">
        <f t="shared" si="9"/>
        <v>22400</v>
      </c>
      <c r="G230" s="331"/>
      <c r="H230" s="80">
        <f>VLOOKUP(B230,'[1]PL4.1.Vật tư'!$B$5:$L$751,11,0)</f>
        <v>30000</v>
      </c>
      <c r="I230" s="80">
        <f t="shared" si="10"/>
        <v>15000</v>
      </c>
      <c r="J230" s="458">
        <f t="shared" si="11"/>
        <v>-7400</v>
      </c>
    </row>
    <row r="231" spans="1:10" ht="18.75">
      <c r="A231" s="325">
        <v>228</v>
      </c>
      <c r="B231" s="347" t="s">
        <v>457</v>
      </c>
      <c r="C231" s="326" t="s">
        <v>344</v>
      </c>
      <c r="D231" s="326">
        <v>5</v>
      </c>
      <c r="E231" s="327">
        <v>44800</v>
      </c>
      <c r="F231" s="328">
        <f t="shared" si="9"/>
        <v>224000</v>
      </c>
      <c r="G231" s="331"/>
      <c r="H231" s="80">
        <f>VLOOKUP(B231,'[1]PL4.1.Vật tư'!$B$5:$L$751,11,0)</f>
        <v>25000</v>
      </c>
      <c r="I231" s="80">
        <f t="shared" si="10"/>
        <v>125000</v>
      </c>
      <c r="J231" s="458">
        <f t="shared" si="11"/>
        <v>-99000</v>
      </c>
    </row>
    <row r="232" spans="1:10" ht="18.75">
      <c r="A232" s="325">
        <v>229</v>
      </c>
      <c r="B232" s="347" t="s">
        <v>458</v>
      </c>
      <c r="C232" s="326" t="s">
        <v>344</v>
      </c>
      <c r="D232" s="326">
        <v>4.5999999999999996</v>
      </c>
      <c r="E232" s="327">
        <v>43200</v>
      </c>
      <c r="F232" s="328">
        <f t="shared" si="9"/>
        <v>198719.99999999997</v>
      </c>
      <c r="G232" s="331"/>
      <c r="H232" s="80">
        <f>VLOOKUP(B232,'[1]PL4.1.Vật tư'!$B$5:$L$751,11,0)</f>
        <v>43200</v>
      </c>
      <c r="I232" s="80">
        <f t="shared" si="10"/>
        <v>198719.99999999997</v>
      </c>
      <c r="J232" s="458">
        <f t="shared" si="11"/>
        <v>0</v>
      </c>
    </row>
    <row r="233" spans="1:10" ht="18.75">
      <c r="A233" s="325">
        <v>230</v>
      </c>
      <c r="B233" s="347" t="s">
        <v>459</v>
      </c>
      <c r="C233" s="326" t="s">
        <v>344</v>
      </c>
      <c r="D233" s="326">
        <v>1.2</v>
      </c>
      <c r="E233" s="327">
        <v>43200</v>
      </c>
      <c r="F233" s="328">
        <f t="shared" si="9"/>
        <v>51840</v>
      </c>
      <c r="G233" s="331"/>
      <c r="H233" s="80">
        <f>VLOOKUP(B233,'[1]PL4.1.Vật tư'!$B$5:$L$751,11,0)</f>
        <v>20000</v>
      </c>
      <c r="I233" s="80">
        <f t="shared" si="10"/>
        <v>24000</v>
      </c>
      <c r="J233" s="458">
        <f t="shared" si="11"/>
        <v>-27840</v>
      </c>
    </row>
    <row r="234" spans="1:10" ht="18.75">
      <c r="A234" s="325">
        <v>231</v>
      </c>
      <c r="B234" s="347" t="s">
        <v>460</v>
      </c>
      <c r="C234" s="326" t="s">
        <v>344</v>
      </c>
      <c r="D234" s="326">
        <v>7.4</v>
      </c>
      <c r="E234" s="327">
        <v>43200</v>
      </c>
      <c r="F234" s="328">
        <f t="shared" si="9"/>
        <v>319680</v>
      </c>
      <c r="G234" s="331"/>
      <c r="H234" s="80">
        <f>VLOOKUP(B234,'[1]PL4.1.Vật tư'!$B$5:$L$751,11,0)</f>
        <v>20000</v>
      </c>
      <c r="I234" s="80">
        <f t="shared" si="10"/>
        <v>148000</v>
      </c>
      <c r="J234" s="458">
        <f t="shared" si="11"/>
        <v>-171680</v>
      </c>
    </row>
    <row r="235" spans="1:10" ht="18.75">
      <c r="A235" s="325">
        <v>232</v>
      </c>
      <c r="B235" s="347" t="s">
        <v>461</v>
      </c>
      <c r="C235" s="326" t="s">
        <v>344</v>
      </c>
      <c r="D235" s="326">
        <v>1.5</v>
      </c>
      <c r="E235" s="327">
        <v>43200</v>
      </c>
      <c r="F235" s="328">
        <f t="shared" si="9"/>
        <v>64800</v>
      </c>
      <c r="G235" s="331"/>
      <c r="H235" s="80">
        <f>VLOOKUP(B235,'[1]PL4.1.Vật tư'!$B$5:$L$751,11,0)</f>
        <v>25000</v>
      </c>
      <c r="I235" s="80">
        <f t="shared" si="10"/>
        <v>37500</v>
      </c>
      <c r="J235" s="458">
        <f t="shared" si="11"/>
        <v>-27300</v>
      </c>
    </row>
    <row r="236" spans="1:10" ht="18.75">
      <c r="A236" s="325">
        <v>233</v>
      </c>
      <c r="B236" s="347" t="s">
        <v>462</v>
      </c>
      <c r="C236" s="326" t="s">
        <v>344</v>
      </c>
      <c r="D236" s="326">
        <v>0.5</v>
      </c>
      <c r="E236" s="327">
        <v>43200</v>
      </c>
      <c r="F236" s="328">
        <f t="shared" si="9"/>
        <v>21600</v>
      </c>
      <c r="G236" s="331"/>
      <c r="H236" s="80">
        <f>VLOOKUP(B236,'[1]PL4.1.Vật tư'!$B$5:$L$751,11,0)</f>
        <v>43200</v>
      </c>
      <c r="I236" s="80">
        <f t="shared" si="10"/>
        <v>21600</v>
      </c>
      <c r="J236" s="458">
        <f t="shared" si="11"/>
        <v>0</v>
      </c>
    </row>
    <row r="237" spans="1:10" ht="18.75">
      <c r="A237" s="325">
        <v>234</v>
      </c>
      <c r="B237" s="347" t="s">
        <v>463</v>
      </c>
      <c r="C237" s="326" t="s">
        <v>344</v>
      </c>
      <c r="D237" s="326">
        <v>3.5</v>
      </c>
      <c r="E237" s="327">
        <v>96000</v>
      </c>
      <c r="F237" s="328">
        <f t="shared" si="9"/>
        <v>336000</v>
      </c>
      <c r="G237" s="331"/>
      <c r="H237" s="80">
        <f>VLOOKUP(B237,'[1]PL4.1.Vật tư'!$B$5:$L$751,11,0)</f>
        <v>30000</v>
      </c>
      <c r="I237" s="80">
        <f t="shared" si="10"/>
        <v>105000</v>
      </c>
      <c r="J237" s="458">
        <f t="shared" si="11"/>
        <v>-231000</v>
      </c>
    </row>
    <row r="238" spans="1:10" ht="18.75">
      <c r="A238" s="325">
        <v>235</v>
      </c>
      <c r="B238" s="347" t="s">
        <v>464</v>
      </c>
      <c r="C238" s="326" t="s">
        <v>344</v>
      </c>
      <c r="D238" s="326">
        <v>0.5</v>
      </c>
      <c r="E238" s="327">
        <v>68000</v>
      </c>
      <c r="F238" s="328">
        <f t="shared" si="9"/>
        <v>34000</v>
      </c>
      <c r="G238" s="331"/>
      <c r="H238" s="80">
        <f>VLOOKUP(B238,'[1]PL4.1.Vật tư'!$B$5:$L$751,11,0)</f>
        <v>30000</v>
      </c>
      <c r="I238" s="80">
        <f t="shared" si="10"/>
        <v>15000</v>
      </c>
      <c r="J238" s="458">
        <f t="shared" si="11"/>
        <v>-19000</v>
      </c>
    </row>
    <row r="239" spans="1:10" ht="18.75">
      <c r="A239" s="325">
        <v>236</v>
      </c>
      <c r="B239" s="347" t="s">
        <v>465</v>
      </c>
      <c r="C239" s="326" t="s">
        <v>344</v>
      </c>
      <c r="D239" s="326">
        <v>5.8</v>
      </c>
      <c r="E239" s="327">
        <v>92000</v>
      </c>
      <c r="F239" s="328">
        <f t="shared" si="9"/>
        <v>533600</v>
      </c>
      <c r="G239" s="331"/>
      <c r="H239" s="80">
        <f>VLOOKUP(B239,'[1]PL4.1.Vật tư'!$B$5:$L$751,11,0)</f>
        <v>75000</v>
      </c>
      <c r="I239" s="80">
        <f t="shared" si="10"/>
        <v>435000</v>
      </c>
      <c r="J239" s="458">
        <f t="shared" si="11"/>
        <v>-98600</v>
      </c>
    </row>
    <row r="240" spans="1:10" ht="18.75">
      <c r="A240" s="325">
        <v>237</v>
      </c>
      <c r="B240" s="347" t="s">
        <v>466</v>
      </c>
      <c r="C240" s="326" t="s">
        <v>254</v>
      </c>
      <c r="D240" s="326">
        <v>1</v>
      </c>
      <c r="E240" s="327">
        <v>360000</v>
      </c>
      <c r="F240" s="328">
        <f t="shared" si="9"/>
        <v>360000</v>
      </c>
      <c r="G240" s="331"/>
      <c r="H240" s="80">
        <f>VLOOKUP(B240,'[1]PL4.1.Vật tư'!$B$5:$L$751,11,0)</f>
        <v>100000</v>
      </c>
      <c r="I240" s="80">
        <f t="shared" si="10"/>
        <v>100000</v>
      </c>
      <c r="J240" s="458">
        <f t="shared" si="11"/>
        <v>-260000</v>
      </c>
    </row>
    <row r="241" spans="1:10" ht="18.75">
      <c r="A241" s="325">
        <v>238</v>
      </c>
      <c r="B241" s="347" t="s">
        <v>467</v>
      </c>
      <c r="C241" s="326" t="s">
        <v>268</v>
      </c>
      <c r="D241" s="326">
        <v>4.5999999999999999E-2</v>
      </c>
      <c r="E241" s="327">
        <v>43200</v>
      </c>
      <c r="F241" s="328">
        <f t="shared" si="9"/>
        <v>1987.2</v>
      </c>
      <c r="G241" s="331"/>
      <c r="H241" s="80">
        <f>VLOOKUP(B241,'[1]PL4.1.Vật tư'!$B$5:$L$751,11,0)</f>
        <v>43200</v>
      </c>
      <c r="I241" s="80">
        <f t="shared" si="10"/>
        <v>1987.2</v>
      </c>
      <c r="J241" s="458">
        <f t="shared" si="11"/>
        <v>0</v>
      </c>
    </row>
    <row r="242" spans="1:10" ht="18.75">
      <c r="A242" s="325">
        <v>239</v>
      </c>
      <c r="B242" s="347" t="s">
        <v>468</v>
      </c>
      <c r="C242" s="326" t="s">
        <v>203</v>
      </c>
      <c r="D242" s="326">
        <v>5</v>
      </c>
      <c r="E242" s="327">
        <v>20000</v>
      </c>
      <c r="F242" s="328">
        <f t="shared" si="9"/>
        <v>100000</v>
      </c>
      <c r="G242" s="331"/>
      <c r="H242" s="80">
        <f>VLOOKUP(B242,'[1]PL4.1.Vật tư'!$B$5:$L$751,11,0)</f>
        <v>20000</v>
      </c>
      <c r="I242" s="80">
        <f t="shared" si="10"/>
        <v>100000</v>
      </c>
      <c r="J242" s="458">
        <f t="shared" si="11"/>
        <v>0</v>
      </c>
    </row>
    <row r="243" spans="1:10" ht="18.75">
      <c r="A243" s="325">
        <v>240</v>
      </c>
      <c r="B243" s="347" t="s">
        <v>469</v>
      </c>
      <c r="C243" s="326" t="s">
        <v>203</v>
      </c>
      <c r="D243" s="326">
        <v>1</v>
      </c>
      <c r="E243" s="327">
        <v>28000</v>
      </c>
      <c r="F243" s="328">
        <f t="shared" si="9"/>
        <v>28000</v>
      </c>
      <c r="G243" s="331"/>
      <c r="H243" s="80">
        <f>VLOOKUP(B243,'[1]PL4.1.Vật tư'!$B$5:$L$751,11,0)</f>
        <v>25000</v>
      </c>
      <c r="I243" s="80">
        <f t="shared" si="10"/>
        <v>25000</v>
      </c>
      <c r="J243" s="458">
        <f t="shared" si="11"/>
        <v>-3000</v>
      </c>
    </row>
    <row r="244" spans="1:10" ht="18.75">
      <c r="A244" s="325">
        <v>241</v>
      </c>
      <c r="B244" s="347" t="s">
        <v>470</v>
      </c>
      <c r="C244" s="326" t="s">
        <v>285</v>
      </c>
      <c r="D244" s="326">
        <v>4</v>
      </c>
      <c r="E244" s="327">
        <v>0</v>
      </c>
      <c r="F244" s="328">
        <f t="shared" si="9"/>
        <v>0</v>
      </c>
      <c r="G244" s="331"/>
      <c r="I244" s="80">
        <f t="shared" si="10"/>
        <v>0</v>
      </c>
      <c r="J244" s="458">
        <f t="shared" si="11"/>
        <v>0</v>
      </c>
    </row>
    <row r="245" spans="1:10" ht="18.75">
      <c r="A245" s="325">
        <v>242</v>
      </c>
      <c r="B245" s="347" t="s">
        <v>471</v>
      </c>
      <c r="C245" s="326" t="s">
        <v>285</v>
      </c>
      <c r="D245" s="326">
        <v>4</v>
      </c>
      <c r="E245" s="327">
        <v>0</v>
      </c>
      <c r="F245" s="328">
        <f t="shared" si="9"/>
        <v>0</v>
      </c>
      <c r="G245" s="331"/>
      <c r="I245" s="80">
        <f t="shared" si="10"/>
        <v>0</v>
      </c>
      <c r="J245" s="458">
        <f t="shared" si="11"/>
        <v>0</v>
      </c>
    </row>
    <row r="246" spans="1:10" ht="18.75">
      <c r="A246" s="325">
        <v>243</v>
      </c>
      <c r="B246" s="347" t="s">
        <v>472</v>
      </c>
      <c r="C246" s="326" t="s">
        <v>203</v>
      </c>
      <c r="D246" s="326">
        <v>20</v>
      </c>
      <c r="E246" s="327">
        <v>132000</v>
      </c>
      <c r="F246" s="328">
        <f t="shared" si="9"/>
        <v>2640000</v>
      </c>
      <c r="G246" s="331"/>
      <c r="H246" s="80">
        <f>VLOOKUP(B246,'[1]PL4.1.Vật tư'!$B$5:$L$751,11,0)</f>
        <v>90000</v>
      </c>
      <c r="I246" s="80">
        <f t="shared" si="10"/>
        <v>1800000</v>
      </c>
      <c r="J246" s="458">
        <f t="shared" si="11"/>
        <v>-840000</v>
      </c>
    </row>
    <row r="247" spans="1:10" ht="18.75">
      <c r="A247" s="325">
        <v>244</v>
      </c>
      <c r="B247" s="347" t="s">
        <v>473</v>
      </c>
      <c r="C247" s="326" t="s">
        <v>203</v>
      </c>
      <c r="D247" s="326">
        <v>5</v>
      </c>
      <c r="E247" s="327">
        <v>188000</v>
      </c>
      <c r="F247" s="328">
        <f t="shared" si="9"/>
        <v>940000</v>
      </c>
      <c r="G247" s="331"/>
      <c r="H247" s="80">
        <f>VLOOKUP(B247,'[1]PL4.1.Vật tư'!$B$5:$L$751,11,0)</f>
        <v>120000</v>
      </c>
      <c r="I247" s="80">
        <f t="shared" si="10"/>
        <v>600000</v>
      </c>
      <c r="J247" s="458">
        <f t="shared" si="11"/>
        <v>-340000</v>
      </c>
    </row>
    <row r="248" spans="1:10" ht="18.75">
      <c r="A248" s="325">
        <v>245</v>
      </c>
      <c r="B248" s="347" t="s">
        <v>474</v>
      </c>
      <c r="C248" s="326" t="s">
        <v>203</v>
      </c>
      <c r="D248" s="326">
        <v>3.5</v>
      </c>
      <c r="E248" s="327">
        <v>188000</v>
      </c>
      <c r="F248" s="328">
        <f t="shared" si="9"/>
        <v>658000</v>
      </c>
      <c r="G248" s="331"/>
      <c r="H248" s="80">
        <f>VLOOKUP(B248,'[1]PL4.1.Vật tư'!$B$5:$L$751,11,0)</f>
        <v>80000</v>
      </c>
      <c r="I248" s="80">
        <f t="shared" si="10"/>
        <v>280000</v>
      </c>
      <c r="J248" s="458">
        <f t="shared" si="11"/>
        <v>-378000</v>
      </c>
    </row>
    <row r="249" spans="1:10" ht="18.75">
      <c r="A249" s="325">
        <v>246</v>
      </c>
      <c r="B249" s="347" t="s">
        <v>475</v>
      </c>
      <c r="C249" s="326" t="s">
        <v>203</v>
      </c>
      <c r="D249" s="326">
        <v>1.2</v>
      </c>
      <c r="E249" s="327">
        <v>200000</v>
      </c>
      <c r="F249" s="328">
        <f t="shared" si="9"/>
        <v>240000</v>
      </c>
      <c r="G249" s="331"/>
      <c r="H249" s="80">
        <f>VLOOKUP(B249,'[1]PL4.1.Vật tư'!$B$5:$L$751,11,0)</f>
        <v>70000</v>
      </c>
      <c r="I249" s="80">
        <f t="shared" si="10"/>
        <v>84000</v>
      </c>
      <c r="J249" s="458">
        <f t="shared" si="11"/>
        <v>-156000</v>
      </c>
    </row>
    <row r="250" spans="1:10" ht="18.75">
      <c r="A250" s="325">
        <v>247</v>
      </c>
      <c r="B250" s="347" t="s">
        <v>476</v>
      </c>
      <c r="C250" s="326" t="s">
        <v>477</v>
      </c>
      <c r="D250" s="326">
        <v>5</v>
      </c>
      <c r="E250" s="327">
        <v>20000</v>
      </c>
      <c r="F250" s="328">
        <f t="shared" si="9"/>
        <v>100000</v>
      </c>
      <c r="G250" s="331"/>
      <c r="H250" s="80">
        <f>VLOOKUP(B250,'[1]PL4.1.Vật tư'!$B$5:$L$751,11,0)</f>
        <v>10000</v>
      </c>
      <c r="I250" s="80">
        <f t="shared" si="10"/>
        <v>50000</v>
      </c>
      <c r="J250" s="458">
        <f t="shared" si="11"/>
        <v>-50000</v>
      </c>
    </row>
    <row r="251" spans="1:10" ht="18.75">
      <c r="A251" s="325">
        <v>248</v>
      </c>
      <c r="B251" s="347" t="s">
        <v>478</v>
      </c>
      <c r="C251" s="326" t="s">
        <v>302</v>
      </c>
      <c r="D251" s="326">
        <v>1</v>
      </c>
      <c r="E251" s="327">
        <v>12000</v>
      </c>
      <c r="F251" s="328">
        <f t="shared" si="9"/>
        <v>12000</v>
      </c>
      <c r="G251" s="331"/>
      <c r="H251" s="80">
        <f>VLOOKUP(B251,'[1]PL4.1.Vật tư'!$B$5:$L$751,11,0)</f>
        <v>12000</v>
      </c>
      <c r="I251" s="80">
        <f t="shared" si="10"/>
        <v>12000</v>
      </c>
      <c r="J251" s="458">
        <f t="shared" si="11"/>
        <v>0</v>
      </c>
    </row>
    <row r="252" spans="1:10" ht="18.75">
      <c r="A252" s="325">
        <v>249</v>
      </c>
      <c r="B252" s="347" t="s">
        <v>479</v>
      </c>
      <c r="C252" s="326" t="s">
        <v>203</v>
      </c>
      <c r="D252" s="326">
        <v>5</v>
      </c>
      <c r="E252" s="327">
        <v>20800</v>
      </c>
      <c r="F252" s="328">
        <f t="shared" si="9"/>
        <v>104000</v>
      </c>
      <c r="G252" s="331"/>
      <c r="H252" s="80">
        <f>VLOOKUP(B252,'[1]PL4.1.Vật tư'!$B$5:$L$751,11,0)</f>
        <v>20800</v>
      </c>
      <c r="I252" s="80">
        <f t="shared" si="10"/>
        <v>104000</v>
      </c>
      <c r="J252" s="458">
        <f t="shared" si="11"/>
        <v>0</v>
      </c>
    </row>
    <row r="253" spans="1:10" ht="18.75">
      <c r="A253" s="325">
        <v>250</v>
      </c>
      <c r="B253" s="347" t="s">
        <v>480</v>
      </c>
      <c r="C253" s="326" t="s">
        <v>203</v>
      </c>
      <c r="D253" s="326">
        <v>0.5</v>
      </c>
      <c r="E253" s="327">
        <v>432000</v>
      </c>
      <c r="F253" s="328">
        <f t="shared" si="9"/>
        <v>216000</v>
      </c>
      <c r="G253" s="331"/>
      <c r="H253" s="80">
        <f>VLOOKUP(B253,'[1]PL4.1.Vật tư'!$B$5:$L$751,11,0)</f>
        <v>400000</v>
      </c>
      <c r="I253" s="80">
        <f t="shared" si="10"/>
        <v>200000</v>
      </c>
      <c r="J253" s="458">
        <f t="shared" si="11"/>
        <v>-16000</v>
      </c>
    </row>
    <row r="254" spans="1:10" ht="18.75">
      <c r="A254" s="325">
        <v>251</v>
      </c>
      <c r="B254" s="347" t="s">
        <v>481</v>
      </c>
      <c r="C254" s="326" t="s">
        <v>203</v>
      </c>
      <c r="D254" s="326">
        <v>0.7</v>
      </c>
      <c r="E254" s="327">
        <v>20000</v>
      </c>
      <c r="F254" s="328">
        <f t="shared" si="9"/>
        <v>14000</v>
      </c>
      <c r="G254" s="331"/>
      <c r="H254" s="80">
        <f>VLOOKUP(B254,'[1]PL4.1.Vật tư'!$B$5:$L$751,11,0)</f>
        <v>20000</v>
      </c>
      <c r="I254" s="80">
        <f t="shared" si="10"/>
        <v>14000</v>
      </c>
      <c r="J254" s="458">
        <f t="shared" si="11"/>
        <v>0</v>
      </c>
    </row>
    <row r="255" spans="1:10" ht="18.75">
      <c r="A255" s="325">
        <v>252</v>
      </c>
      <c r="B255" s="347" t="s">
        <v>482</v>
      </c>
      <c r="C255" s="326" t="s">
        <v>203</v>
      </c>
      <c r="D255" s="326">
        <v>0.5</v>
      </c>
      <c r="E255" s="327">
        <v>99200</v>
      </c>
      <c r="F255" s="328">
        <f t="shared" si="9"/>
        <v>49600</v>
      </c>
      <c r="G255" s="331"/>
      <c r="H255" s="80">
        <f>VLOOKUP(B255,'[1]PL4.1.Vật tư'!$B$5:$L$751,11,0)</f>
        <v>99200</v>
      </c>
      <c r="I255" s="80">
        <f t="shared" si="10"/>
        <v>49600</v>
      </c>
      <c r="J255" s="458">
        <f t="shared" si="11"/>
        <v>0</v>
      </c>
    </row>
    <row r="256" spans="1:10" ht="18.75">
      <c r="A256" s="325">
        <v>253</v>
      </c>
      <c r="B256" s="347" t="s">
        <v>483</v>
      </c>
      <c r="C256" s="326" t="s">
        <v>268</v>
      </c>
      <c r="D256" s="326">
        <v>0.6</v>
      </c>
      <c r="E256" s="327">
        <v>88000</v>
      </c>
      <c r="F256" s="328">
        <f t="shared" si="9"/>
        <v>52800</v>
      </c>
      <c r="G256" s="331"/>
      <c r="H256" s="80">
        <f>VLOOKUP(B256,'[1]PL4.1.Vật tư'!$B$5:$L$751,11,0)</f>
        <v>55000</v>
      </c>
      <c r="I256" s="80">
        <f t="shared" si="10"/>
        <v>33000</v>
      </c>
      <c r="J256" s="458">
        <f t="shared" si="11"/>
        <v>-19800</v>
      </c>
    </row>
    <row r="257" spans="1:10" ht="18.75">
      <c r="A257" s="325">
        <v>254</v>
      </c>
      <c r="B257" s="347" t="s">
        <v>484</v>
      </c>
      <c r="C257" s="326" t="s">
        <v>485</v>
      </c>
      <c r="D257" s="326">
        <v>273</v>
      </c>
      <c r="E257" s="327">
        <v>400</v>
      </c>
      <c r="F257" s="328">
        <f t="shared" si="9"/>
        <v>109200</v>
      </c>
      <c r="G257" s="331"/>
      <c r="H257" s="80">
        <f>VLOOKUP(B257,'[1]PL4.1.Vật tư'!$B$5:$L$751,11,0)</f>
        <v>400</v>
      </c>
      <c r="I257" s="80">
        <f t="shared" si="10"/>
        <v>109200</v>
      </c>
      <c r="J257" s="458">
        <f t="shared" si="11"/>
        <v>0</v>
      </c>
    </row>
    <row r="258" spans="1:10" ht="18.75">
      <c r="A258" s="325">
        <v>255</v>
      </c>
      <c r="B258" s="347" t="s">
        <v>486</v>
      </c>
      <c r="C258" s="326" t="s">
        <v>487</v>
      </c>
      <c r="D258" s="326">
        <v>3</v>
      </c>
      <c r="E258" s="330">
        <v>80000</v>
      </c>
      <c r="F258" s="328">
        <f t="shared" si="9"/>
        <v>240000</v>
      </c>
      <c r="G258" s="331"/>
      <c r="H258" s="80">
        <f>VLOOKUP(B258,'[1]PL4.1.Vật tư'!$B$5:$L$751,11,0)</f>
        <v>70000</v>
      </c>
      <c r="I258" s="80">
        <f t="shared" si="10"/>
        <v>210000</v>
      </c>
      <c r="J258" s="458">
        <f t="shared" si="11"/>
        <v>-30000</v>
      </c>
    </row>
    <row r="259" spans="1:10" ht="18.75">
      <c r="A259" s="325">
        <v>256</v>
      </c>
      <c r="B259" s="347" t="s">
        <v>488</v>
      </c>
      <c r="C259" s="326" t="s">
        <v>489</v>
      </c>
      <c r="D259" s="326">
        <v>6.9</v>
      </c>
      <c r="E259" s="327">
        <v>158400</v>
      </c>
      <c r="F259" s="328">
        <f t="shared" si="9"/>
        <v>1092960</v>
      </c>
      <c r="G259" s="331"/>
      <c r="H259" s="80">
        <f>VLOOKUP(B259,'[1]PL4.1.Vật tư'!$B$5:$L$751,11,0)</f>
        <v>40000</v>
      </c>
      <c r="I259" s="80">
        <f t="shared" si="10"/>
        <v>276000</v>
      </c>
      <c r="J259" s="458">
        <f t="shared" si="11"/>
        <v>-816960</v>
      </c>
    </row>
    <row r="260" spans="1:10" ht="18.75">
      <c r="A260" s="325">
        <v>257</v>
      </c>
      <c r="B260" s="347" t="s">
        <v>490</v>
      </c>
      <c r="C260" s="326" t="s">
        <v>491</v>
      </c>
      <c r="D260" s="326">
        <v>365</v>
      </c>
      <c r="E260" s="327">
        <v>400</v>
      </c>
      <c r="F260" s="328">
        <f t="shared" si="9"/>
        <v>146000</v>
      </c>
      <c r="G260" s="331"/>
      <c r="H260" s="80">
        <f>VLOOKUP(B260,'[1]PL4.1.Vật tư'!$B$5:$L$751,11,0)</f>
        <v>400</v>
      </c>
      <c r="I260" s="80">
        <f t="shared" si="10"/>
        <v>146000</v>
      </c>
      <c r="J260" s="458">
        <f t="shared" si="11"/>
        <v>0</v>
      </c>
    </row>
    <row r="261" spans="1:10" ht="18.75">
      <c r="A261" s="325">
        <v>258</v>
      </c>
      <c r="B261" s="347" t="s">
        <v>492</v>
      </c>
      <c r="C261" s="326" t="s">
        <v>477</v>
      </c>
      <c r="D261" s="326">
        <v>2</v>
      </c>
      <c r="E261" s="327">
        <v>40000</v>
      </c>
      <c r="F261" s="328">
        <f t="shared" ref="F261:F324" si="12">D261*E261</f>
        <v>80000</v>
      </c>
      <c r="G261" s="331"/>
      <c r="H261" s="80">
        <f>VLOOKUP(B261,'[1]PL4.1.Vật tư'!$B$5:$L$751,11,0)</f>
        <v>40000</v>
      </c>
      <c r="I261" s="80">
        <f t="shared" ref="I261:I324" si="13">H261*D261</f>
        <v>80000</v>
      </c>
      <c r="J261" s="458">
        <f t="shared" ref="J261:J324" si="14">I261-F261</f>
        <v>0</v>
      </c>
    </row>
    <row r="262" spans="1:10" ht="18.75">
      <c r="A262" s="325">
        <v>259</v>
      </c>
      <c r="B262" s="347" t="s">
        <v>493</v>
      </c>
      <c r="C262" s="326" t="s">
        <v>477</v>
      </c>
      <c r="D262" s="326">
        <v>2</v>
      </c>
      <c r="E262" s="327">
        <v>400000</v>
      </c>
      <c r="F262" s="328">
        <f t="shared" si="12"/>
        <v>800000</v>
      </c>
      <c r="G262" s="331"/>
      <c r="H262" s="80">
        <f>VLOOKUP(B262,'[1]PL4.1.Vật tư'!$B$5:$L$751,11,0)</f>
        <v>300000</v>
      </c>
      <c r="I262" s="80">
        <f t="shared" si="13"/>
        <v>600000</v>
      </c>
      <c r="J262" s="458">
        <f t="shared" si="14"/>
        <v>-200000</v>
      </c>
    </row>
    <row r="263" spans="1:10" s="474" customFormat="1" ht="18.75">
      <c r="A263" s="468">
        <v>260</v>
      </c>
      <c r="B263" s="469" t="s">
        <v>494</v>
      </c>
      <c r="C263" s="470" t="s">
        <v>495</v>
      </c>
      <c r="D263" s="470">
        <v>10</v>
      </c>
      <c r="E263" s="471">
        <v>36000</v>
      </c>
      <c r="F263" s="472">
        <f t="shared" si="12"/>
        <v>360000</v>
      </c>
      <c r="G263" s="473"/>
      <c r="H263" s="474">
        <v>0</v>
      </c>
      <c r="I263" s="80">
        <f t="shared" si="13"/>
        <v>0</v>
      </c>
      <c r="J263" s="458">
        <f t="shared" si="14"/>
        <v>-360000</v>
      </c>
    </row>
    <row r="264" spans="1:10" s="474" customFormat="1" ht="18.75">
      <c r="A264" s="468">
        <v>261</v>
      </c>
      <c r="B264" s="469" t="s">
        <v>496</v>
      </c>
      <c r="C264" s="470" t="s">
        <v>497</v>
      </c>
      <c r="D264" s="470">
        <v>10</v>
      </c>
      <c r="E264" s="471">
        <v>36000</v>
      </c>
      <c r="F264" s="472">
        <f t="shared" si="12"/>
        <v>360000</v>
      </c>
      <c r="G264" s="473"/>
      <c r="H264" s="474">
        <v>0</v>
      </c>
      <c r="I264" s="80">
        <f t="shared" si="13"/>
        <v>0</v>
      </c>
      <c r="J264" s="458">
        <f t="shared" si="14"/>
        <v>-360000</v>
      </c>
    </row>
    <row r="265" spans="1:10" ht="18.75">
      <c r="A265" s="325">
        <v>262</v>
      </c>
      <c r="B265" s="347" t="s">
        <v>498</v>
      </c>
      <c r="C265" s="326" t="s">
        <v>302</v>
      </c>
      <c r="D265" s="326">
        <v>4</v>
      </c>
      <c r="E265" s="327">
        <v>40000</v>
      </c>
      <c r="F265" s="328">
        <f t="shared" si="12"/>
        <v>160000</v>
      </c>
      <c r="G265" s="331"/>
      <c r="H265" s="80">
        <f>VLOOKUP(B265,'[1]PL4.1.Vật tư'!$B$5:$L$751,11,0)</f>
        <v>20000</v>
      </c>
      <c r="I265" s="80">
        <f t="shared" si="13"/>
        <v>80000</v>
      </c>
      <c r="J265" s="458">
        <f t="shared" si="14"/>
        <v>-80000</v>
      </c>
    </row>
    <row r="266" spans="1:10" ht="18.75">
      <c r="A266" s="325">
        <v>263</v>
      </c>
      <c r="B266" s="347" t="s">
        <v>499</v>
      </c>
      <c r="C266" s="326" t="s">
        <v>497</v>
      </c>
      <c r="D266" s="326">
        <v>1</v>
      </c>
      <c r="E266" s="327">
        <v>40000</v>
      </c>
      <c r="F266" s="328">
        <f t="shared" si="12"/>
        <v>40000</v>
      </c>
      <c r="G266" s="331"/>
      <c r="H266" s="80">
        <f>VLOOKUP(B266,'[1]PL4.1.Vật tư'!$B$5:$L$751,11,0)</f>
        <v>40000</v>
      </c>
      <c r="I266" s="80">
        <f t="shared" si="13"/>
        <v>40000</v>
      </c>
      <c r="J266" s="458">
        <f t="shared" si="14"/>
        <v>0</v>
      </c>
    </row>
    <row r="267" spans="1:10" ht="18.75">
      <c r="A267" s="325">
        <v>264</v>
      </c>
      <c r="B267" s="347" t="s">
        <v>500</v>
      </c>
      <c r="C267" s="326" t="s">
        <v>268</v>
      </c>
      <c r="D267" s="326">
        <v>3</v>
      </c>
      <c r="E267" s="327">
        <v>168000</v>
      </c>
      <c r="F267" s="328">
        <f t="shared" si="12"/>
        <v>504000</v>
      </c>
      <c r="G267" s="331"/>
      <c r="H267" s="80">
        <f>VLOOKUP(B267,'[1]PL4.1.Vật tư'!$B$5:$L$751,11,0)</f>
        <v>35000</v>
      </c>
      <c r="I267" s="80">
        <f t="shared" si="13"/>
        <v>105000</v>
      </c>
      <c r="J267" s="458">
        <f t="shared" si="14"/>
        <v>-399000</v>
      </c>
    </row>
    <row r="268" spans="1:10" s="474" customFormat="1" ht="18.75">
      <c r="A268" s="468">
        <v>265</v>
      </c>
      <c r="B268" s="469" t="s">
        <v>501</v>
      </c>
      <c r="C268" s="470" t="s">
        <v>477</v>
      </c>
      <c r="D268" s="470">
        <v>1</v>
      </c>
      <c r="E268" s="471">
        <v>0</v>
      </c>
      <c r="F268" s="472">
        <f t="shared" si="12"/>
        <v>0</v>
      </c>
      <c r="G268" s="473"/>
      <c r="H268" s="474">
        <v>0</v>
      </c>
      <c r="I268" s="80">
        <f t="shared" si="13"/>
        <v>0</v>
      </c>
      <c r="J268" s="458">
        <f t="shared" si="14"/>
        <v>0</v>
      </c>
    </row>
    <row r="269" spans="1:10" ht="18.75">
      <c r="A269" s="325">
        <v>266</v>
      </c>
      <c r="B269" s="347" t="s">
        <v>502</v>
      </c>
      <c r="C269" s="326" t="s">
        <v>344</v>
      </c>
      <c r="D269" s="326">
        <v>1.8</v>
      </c>
      <c r="E269" s="327">
        <v>36000</v>
      </c>
      <c r="F269" s="328">
        <f t="shared" si="12"/>
        <v>64800</v>
      </c>
      <c r="G269" s="331"/>
      <c r="H269" s="80">
        <f>VLOOKUP(B269,'[1]PL4.1.Vật tư'!$B$5:$L$751,11,0)</f>
        <v>30000</v>
      </c>
      <c r="I269" s="80">
        <f t="shared" si="13"/>
        <v>54000</v>
      </c>
      <c r="J269" s="458">
        <f t="shared" si="14"/>
        <v>-10800</v>
      </c>
    </row>
    <row r="270" spans="1:10" s="474" customFormat="1" ht="18.75">
      <c r="A270" s="468">
        <v>267</v>
      </c>
      <c r="B270" s="469" t="s">
        <v>503</v>
      </c>
      <c r="C270" s="470" t="s">
        <v>266</v>
      </c>
      <c r="D270" s="470">
        <v>1</v>
      </c>
      <c r="E270" s="471">
        <v>600000</v>
      </c>
      <c r="F270" s="472">
        <f t="shared" si="12"/>
        <v>600000</v>
      </c>
      <c r="G270" s="473"/>
      <c r="H270" s="474">
        <v>0</v>
      </c>
      <c r="I270" s="80">
        <f t="shared" si="13"/>
        <v>0</v>
      </c>
      <c r="J270" s="458">
        <f t="shared" si="14"/>
        <v>-600000</v>
      </c>
    </row>
    <row r="271" spans="1:10" ht="18.75">
      <c r="A271" s="325">
        <v>268</v>
      </c>
      <c r="B271" s="347" t="s">
        <v>504</v>
      </c>
      <c r="C271" s="326" t="s">
        <v>344</v>
      </c>
      <c r="D271" s="326">
        <v>2</v>
      </c>
      <c r="E271" s="327">
        <v>36000</v>
      </c>
      <c r="F271" s="328">
        <f t="shared" si="12"/>
        <v>72000</v>
      </c>
      <c r="G271" s="331"/>
      <c r="H271" s="80">
        <f>VLOOKUP(B271,'[1]PL4.1.Vật tư'!$B$5:$L$751,11,0)</f>
        <v>36000</v>
      </c>
      <c r="I271" s="80">
        <f t="shared" si="13"/>
        <v>72000</v>
      </c>
      <c r="J271" s="458">
        <f t="shared" si="14"/>
        <v>0</v>
      </c>
    </row>
    <row r="272" spans="1:10" ht="18.75">
      <c r="A272" s="325">
        <v>269</v>
      </c>
      <c r="B272" s="347" t="s">
        <v>505</v>
      </c>
      <c r="C272" s="326" t="s">
        <v>344</v>
      </c>
      <c r="D272" s="326">
        <v>1</v>
      </c>
      <c r="E272" s="327">
        <v>52000</v>
      </c>
      <c r="F272" s="328">
        <f t="shared" si="12"/>
        <v>52000</v>
      </c>
      <c r="G272" s="331"/>
      <c r="H272" s="80">
        <f>VLOOKUP(B272,'[1]PL4.1.Vật tư'!$B$5:$L$751,11,0)</f>
        <v>30000</v>
      </c>
      <c r="I272" s="80">
        <f t="shared" si="13"/>
        <v>30000</v>
      </c>
      <c r="J272" s="458">
        <f t="shared" si="14"/>
        <v>-22000</v>
      </c>
    </row>
    <row r="273" spans="1:10" ht="18.75">
      <c r="A273" s="325">
        <v>270</v>
      </c>
      <c r="B273" s="347" t="s">
        <v>506</v>
      </c>
      <c r="C273" s="326" t="s">
        <v>344</v>
      </c>
      <c r="D273" s="326">
        <v>1.1499999999999999</v>
      </c>
      <c r="E273" s="327">
        <v>192000</v>
      </c>
      <c r="F273" s="328">
        <f t="shared" si="12"/>
        <v>220799.99999999997</v>
      </c>
      <c r="G273" s="331"/>
      <c r="H273" s="80">
        <f>VLOOKUP(B273,'[1]PL4.1.Vật tư'!$B$5:$L$751,11,0)</f>
        <v>192000</v>
      </c>
      <c r="I273" s="80">
        <f t="shared" si="13"/>
        <v>220799.99999999997</v>
      </c>
      <c r="J273" s="458">
        <f t="shared" si="14"/>
        <v>0</v>
      </c>
    </row>
    <row r="274" spans="1:10" ht="18.75">
      <c r="A274" s="325">
        <v>271</v>
      </c>
      <c r="B274" s="347" t="s">
        <v>507</v>
      </c>
      <c r="C274" s="326" t="s">
        <v>344</v>
      </c>
      <c r="D274" s="326">
        <v>1.1499999999999999</v>
      </c>
      <c r="E274" s="327">
        <v>0</v>
      </c>
      <c r="F274" s="328">
        <f t="shared" si="12"/>
        <v>0</v>
      </c>
      <c r="G274" s="331"/>
      <c r="I274" s="80">
        <f t="shared" si="13"/>
        <v>0</v>
      </c>
      <c r="J274" s="458">
        <f t="shared" si="14"/>
        <v>0</v>
      </c>
    </row>
    <row r="275" spans="1:10" ht="18.75">
      <c r="A275" s="325">
        <v>272</v>
      </c>
      <c r="B275" s="347" t="s">
        <v>508</v>
      </c>
      <c r="C275" s="326" t="s">
        <v>344</v>
      </c>
      <c r="D275" s="326">
        <v>2</v>
      </c>
      <c r="E275" s="327">
        <v>44000</v>
      </c>
      <c r="F275" s="328">
        <f t="shared" si="12"/>
        <v>88000</v>
      </c>
      <c r="G275" s="331"/>
      <c r="H275" s="80">
        <f>VLOOKUP(B275,'[1]PL4.1.Vật tư'!$B$5:$L$751,11,0)</f>
        <v>25000</v>
      </c>
      <c r="I275" s="80">
        <f t="shared" si="13"/>
        <v>50000</v>
      </c>
      <c r="J275" s="458">
        <f t="shared" si="14"/>
        <v>-38000</v>
      </c>
    </row>
    <row r="276" spans="1:10" ht="18.75">
      <c r="A276" s="325">
        <v>273</v>
      </c>
      <c r="B276" s="347" t="s">
        <v>509</v>
      </c>
      <c r="C276" s="326" t="s">
        <v>344</v>
      </c>
      <c r="D276" s="326">
        <v>0.8</v>
      </c>
      <c r="E276" s="327">
        <v>52000</v>
      </c>
      <c r="F276" s="328">
        <f t="shared" si="12"/>
        <v>41600</v>
      </c>
      <c r="G276" s="331"/>
      <c r="H276" s="80">
        <f>VLOOKUP(B276,'[1]PL4.1.Vật tư'!$B$5:$L$751,11,0)</f>
        <v>52000</v>
      </c>
      <c r="I276" s="80">
        <f t="shared" si="13"/>
        <v>41600</v>
      </c>
      <c r="J276" s="458">
        <f t="shared" si="14"/>
        <v>0</v>
      </c>
    </row>
    <row r="277" spans="1:10" ht="18.75">
      <c r="A277" s="325">
        <v>274</v>
      </c>
      <c r="B277" s="347" t="s">
        <v>510</v>
      </c>
      <c r="C277" s="326" t="s">
        <v>344</v>
      </c>
      <c r="D277" s="326">
        <v>0.5</v>
      </c>
      <c r="E277" s="327">
        <v>100000</v>
      </c>
      <c r="F277" s="328">
        <f t="shared" si="12"/>
        <v>50000</v>
      </c>
      <c r="G277" s="331"/>
      <c r="H277" s="80">
        <f>VLOOKUP(B277,'[1]PL4.1.Vật tư'!$B$5:$L$751,11,0)</f>
        <v>70000</v>
      </c>
      <c r="I277" s="80">
        <f t="shared" si="13"/>
        <v>35000</v>
      </c>
      <c r="J277" s="458">
        <f t="shared" si="14"/>
        <v>-15000</v>
      </c>
    </row>
    <row r="278" spans="1:10" ht="18.75">
      <c r="A278" s="325">
        <v>275</v>
      </c>
      <c r="B278" s="347" t="s">
        <v>511</v>
      </c>
      <c r="C278" s="326" t="s">
        <v>344</v>
      </c>
      <c r="D278" s="326">
        <v>1</v>
      </c>
      <c r="E278" s="327">
        <v>132000</v>
      </c>
      <c r="F278" s="328">
        <f t="shared" si="12"/>
        <v>132000</v>
      </c>
      <c r="G278" s="331"/>
      <c r="H278" s="80">
        <f>VLOOKUP(B278,'[1]PL4.1.Vật tư'!$B$5:$L$751,11,0)</f>
        <v>132000</v>
      </c>
      <c r="I278" s="80">
        <f t="shared" si="13"/>
        <v>132000</v>
      </c>
      <c r="J278" s="458">
        <f t="shared" si="14"/>
        <v>0</v>
      </c>
    </row>
    <row r="279" spans="1:10" ht="18.75">
      <c r="A279" s="325">
        <v>276</v>
      </c>
      <c r="B279" s="347" t="s">
        <v>512</v>
      </c>
      <c r="C279" s="326" t="s">
        <v>344</v>
      </c>
      <c r="D279" s="326">
        <v>1.6</v>
      </c>
      <c r="E279" s="327">
        <v>360000</v>
      </c>
      <c r="F279" s="328">
        <f t="shared" si="12"/>
        <v>576000</v>
      </c>
      <c r="G279" s="331"/>
      <c r="H279" s="80">
        <f>VLOOKUP(B279,'[1]PL4.1.Vật tư'!$B$5:$L$751,11,0)</f>
        <v>220000</v>
      </c>
      <c r="I279" s="80">
        <f t="shared" si="13"/>
        <v>352000</v>
      </c>
      <c r="J279" s="458">
        <f t="shared" si="14"/>
        <v>-224000</v>
      </c>
    </row>
    <row r="280" spans="1:10" ht="18.75">
      <c r="A280" s="325">
        <v>277</v>
      </c>
      <c r="B280" s="347" t="s">
        <v>513</v>
      </c>
      <c r="C280" s="326" t="s">
        <v>344</v>
      </c>
      <c r="D280" s="326">
        <v>0.5</v>
      </c>
      <c r="E280" s="327">
        <v>280000</v>
      </c>
      <c r="F280" s="328">
        <f t="shared" si="12"/>
        <v>140000</v>
      </c>
      <c r="G280" s="331"/>
      <c r="H280" s="80">
        <f>VLOOKUP(B280,'[1]PL4.1.Vật tư'!$B$5:$L$751,11,0)</f>
        <v>170000</v>
      </c>
      <c r="I280" s="80">
        <f t="shared" si="13"/>
        <v>85000</v>
      </c>
      <c r="J280" s="458">
        <f t="shared" si="14"/>
        <v>-55000</v>
      </c>
    </row>
    <row r="281" spans="1:10" ht="18.75">
      <c r="A281" s="325">
        <v>278</v>
      </c>
      <c r="B281" s="347" t="s">
        <v>514</v>
      </c>
      <c r="C281" s="326" t="s">
        <v>344</v>
      </c>
      <c r="D281" s="326">
        <v>5</v>
      </c>
      <c r="E281" s="327">
        <v>92000</v>
      </c>
      <c r="F281" s="328">
        <f t="shared" si="12"/>
        <v>460000</v>
      </c>
      <c r="G281" s="331"/>
      <c r="H281" s="80">
        <f>VLOOKUP(B281,'[1]PL4.1.Vật tư'!$B$5:$L$751,11,0)</f>
        <v>45000</v>
      </c>
      <c r="I281" s="80">
        <f t="shared" si="13"/>
        <v>225000</v>
      </c>
      <c r="J281" s="458">
        <f t="shared" si="14"/>
        <v>-235000</v>
      </c>
    </row>
    <row r="282" spans="1:10" ht="18.75">
      <c r="A282" s="325">
        <v>279</v>
      </c>
      <c r="B282" s="347" t="s">
        <v>515</v>
      </c>
      <c r="C282" s="326" t="s">
        <v>344</v>
      </c>
      <c r="D282" s="326">
        <v>0.5</v>
      </c>
      <c r="E282" s="327">
        <v>121600</v>
      </c>
      <c r="F282" s="328">
        <f t="shared" si="12"/>
        <v>60800</v>
      </c>
      <c r="G282" s="331"/>
      <c r="H282" s="80">
        <f>VLOOKUP(B282,'[1]PL4.1.Vật tư'!$B$5:$L$751,11,0)</f>
        <v>30000</v>
      </c>
      <c r="I282" s="80">
        <f t="shared" si="13"/>
        <v>15000</v>
      </c>
      <c r="J282" s="458">
        <f t="shared" si="14"/>
        <v>-45800</v>
      </c>
    </row>
    <row r="283" spans="1:10" ht="18.75">
      <c r="A283" s="325">
        <v>280</v>
      </c>
      <c r="B283" s="347" t="s">
        <v>516</v>
      </c>
      <c r="C283" s="326" t="s">
        <v>344</v>
      </c>
      <c r="D283" s="326">
        <v>1.1499999999999999</v>
      </c>
      <c r="E283" s="327">
        <v>168000</v>
      </c>
      <c r="F283" s="328">
        <f t="shared" si="12"/>
        <v>193199.99999999997</v>
      </c>
      <c r="G283" s="331"/>
      <c r="H283" s="80">
        <f>VLOOKUP(B283,'[1]PL4.1.Vật tư'!$B$5:$L$751,11,0)</f>
        <v>120000</v>
      </c>
      <c r="I283" s="80">
        <f t="shared" si="13"/>
        <v>138000</v>
      </c>
      <c r="J283" s="458">
        <f t="shared" si="14"/>
        <v>-55199.999999999971</v>
      </c>
    </row>
    <row r="284" spans="1:10" ht="18.75">
      <c r="A284" s="325">
        <v>281</v>
      </c>
      <c r="B284" s="347" t="s">
        <v>517</v>
      </c>
      <c r="C284" s="326" t="s">
        <v>268</v>
      </c>
      <c r="D284" s="326">
        <v>1</v>
      </c>
      <c r="E284" s="327">
        <v>400000</v>
      </c>
      <c r="F284" s="328">
        <f t="shared" si="12"/>
        <v>400000</v>
      </c>
      <c r="G284" s="331"/>
      <c r="H284" s="80">
        <f>VLOOKUP(B284,'[1]PL4.1.Vật tư'!$B$5:$L$751,11,0)</f>
        <v>100000</v>
      </c>
      <c r="I284" s="80">
        <f t="shared" si="13"/>
        <v>100000</v>
      </c>
      <c r="J284" s="458">
        <f t="shared" si="14"/>
        <v>-300000</v>
      </c>
    </row>
    <row r="285" spans="1:10" ht="18.75">
      <c r="A285" s="325">
        <v>282</v>
      </c>
      <c r="B285" s="347" t="s">
        <v>518</v>
      </c>
      <c r="C285" s="326" t="s">
        <v>268</v>
      </c>
      <c r="D285" s="326">
        <v>1</v>
      </c>
      <c r="E285" s="327">
        <v>400000</v>
      </c>
      <c r="F285" s="328">
        <f t="shared" si="12"/>
        <v>400000</v>
      </c>
      <c r="G285" s="331"/>
      <c r="H285" s="80">
        <f>VLOOKUP(B285,'[1]PL4.1.Vật tư'!$B$5:$L$751,11,0)</f>
        <v>100000</v>
      </c>
      <c r="I285" s="80">
        <f t="shared" si="13"/>
        <v>100000</v>
      </c>
      <c r="J285" s="458">
        <f t="shared" si="14"/>
        <v>-300000</v>
      </c>
    </row>
    <row r="286" spans="1:10" ht="18.75">
      <c r="A286" s="325">
        <v>283</v>
      </c>
      <c r="B286" s="347" t="s">
        <v>519</v>
      </c>
      <c r="C286" s="326" t="s">
        <v>268</v>
      </c>
      <c r="D286" s="326">
        <v>1</v>
      </c>
      <c r="E286" s="327">
        <v>400000</v>
      </c>
      <c r="F286" s="328">
        <f t="shared" si="12"/>
        <v>400000</v>
      </c>
      <c r="G286" s="331"/>
      <c r="H286" s="80">
        <f>VLOOKUP(B286,'[1]PL4.1.Vật tư'!$B$5:$L$751,11,0)</f>
        <v>150000</v>
      </c>
      <c r="I286" s="80">
        <f t="shared" si="13"/>
        <v>150000</v>
      </c>
      <c r="J286" s="458">
        <f t="shared" si="14"/>
        <v>-250000</v>
      </c>
    </row>
    <row r="287" spans="1:10" ht="18.75">
      <c r="A287" s="325">
        <v>284</v>
      </c>
      <c r="B287" s="347" t="s">
        <v>520</v>
      </c>
      <c r="C287" s="326" t="s">
        <v>268</v>
      </c>
      <c r="D287" s="326">
        <v>1</v>
      </c>
      <c r="E287" s="327">
        <v>400000</v>
      </c>
      <c r="F287" s="328">
        <f t="shared" si="12"/>
        <v>400000</v>
      </c>
      <c r="G287" s="331"/>
      <c r="H287" s="80">
        <f>VLOOKUP(B287,'[1]PL4.1.Vật tư'!$B$5:$L$751,11,0)</f>
        <v>100000</v>
      </c>
      <c r="I287" s="80">
        <f t="shared" si="13"/>
        <v>100000</v>
      </c>
      <c r="J287" s="458">
        <f t="shared" si="14"/>
        <v>-300000</v>
      </c>
    </row>
    <row r="288" spans="1:10" ht="18.75">
      <c r="A288" s="325">
        <v>285</v>
      </c>
      <c r="B288" s="347" t="s">
        <v>521</v>
      </c>
      <c r="C288" s="326" t="s">
        <v>268</v>
      </c>
      <c r="D288" s="326">
        <v>1</v>
      </c>
      <c r="E288" s="327">
        <v>400000</v>
      </c>
      <c r="F288" s="328">
        <f t="shared" si="12"/>
        <v>400000</v>
      </c>
      <c r="G288" s="331"/>
      <c r="H288" s="80">
        <f>VLOOKUP(B288,'[1]PL4.1.Vật tư'!$B$5:$L$751,11,0)</f>
        <v>100000</v>
      </c>
      <c r="I288" s="80">
        <f t="shared" si="13"/>
        <v>100000</v>
      </c>
      <c r="J288" s="458">
        <f t="shared" si="14"/>
        <v>-300000</v>
      </c>
    </row>
    <row r="289" spans="1:10" ht="18.75">
      <c r="A289" s="325">
        <v>286</v>
      </c>
      <c r="B289" s="347" t="s">
        <v>522</v>
      </c>
      <c r="C289" s="326" t="s">
        <v>268</v>
      </c>
      <c r="D289" s="326">
        <v>1</v>
      </c>
      <c r="E289" s="330">
        <v>200000</v>
      </c>
      <c r="F289" s="328">
        <f t="shared" si="12"/>
        <v>200000</v>
      </c>
      <c r="G289" s="331"/>
      <c r="H289" s="80">
        <f>VLOOKUP(B289,'[1]PL4.1.Vật tư'!$B$5:$L$751,11,0)</f>
        <v>100000</v>
      </c>
      <c r="I289" s="80">
        <f t="shared" si="13"/>
        <v>100000</v>
      </c>
      <c r="J289" s="458">
        <f t="shared" si="14"/>
        <v>-100000</v>
      </c>
    </row>
    <row r="290" spans="1:10" ht="18.75">
      <c r="A290" s="325">
        <v>287</v>
      </c>
      <c r="B290" s="347" t="s">
        <v>523</v>
      </c>
      <c r="C290" s="326" t="s">
        <v>268</v>
      </c>
      <c r="D290" s="326">
        <v>1</v>
      </c>
      <c r="E290" s="330">
        <v>200000</v>
      </c>
      <c r="F290" s="328">
        <f t="shared" si="12"/>
        <v>200000</v>
      </c>
      <c r="G290" s="331"/>
      <c r="H290" s="80">
        <f>VLOOKUP(B290,'[1]PL4.1.Vật tư'!$B$5:$L$751,11,0)</f>
        <v>60000</v>
      </c>
      <c r="I290" s="80">
        <f t="shared" si="13"/>
        <v>60000</v>
      </c>
      <c r="J290" s="458">
        <f t="shared" si="14"/>
        <v>-140000</v>
      </c>
    </row>
    <row r="291" spans="1:10" ht="18.75">
      <c r="A291" s="325">
        <v>288</v>
      </c>
      <c r="B291" s="347" t="s">
        <v>524</v>
      </c>
      <c r="C291" s="326" t="s">
        <v>268</v>
      </c>
      <c r="D291" s="326">
        <v>1</v>
      </c>
      <c r="E291" s="330">
        <v>200000</v>
      </c>
      <c r="F291" s="328">
        <f t="shared" si="12"/>
        <v>200000</v>
      </c>
      <c r="G291" s="331"/>
      <c r="H291" s="80">
        <f>VLOOKUP(B291,'[1]PL4.1.Vật tư'!$B$5:$L$751,11,0)</f>
        <v>70000</v>
      </c>
      <c r="I291" s="80">
        <f t="shared" si="13"/>
        <v>70000</v>
      </c>
      <c r="J291" s="458">
        <f t="shared" si="14"/>
        <v>-130000</v>
      </c>
    </row>
    <row r="292" spans="1:10" ht="18.75">
      <c r="A292" s="325">
        <v>289</v>
      </c>
      <c r="B292" s="347" t="s">
        <v>525</v>
      </c>
      <c r="C292" s="326" t="s">
        <v>526</v>
      </c>
      <c r="D292" s="326">
        <v>2</v>
      </c>
      <c r="E292" s="330">
        <v>50000</v>
      </c>
      <c r="F292" s="328">
        <f t="shared" si="12"/>
        <v>100000</v>
      </c>
      <c r="G292" s="331"/>
      <c r="H292" s="80">
        <f>VLOOKUP(B292,'[1]PL4.1.Vật tư'!$B$5:$L$751,11,0)</f>
        <v>50000</v>
      </c>
      <c r="I292" s="80">
        <f t="shared" si="13"/>
        <v>100000</v>
      </c>
      <c r="J292" s="458">
        <f t="shared" si="14"/>
        <v>0</v>
      </c>
    </row>
    <row r="293" spans="1:10" ht="18.75">
      <c r="A293" s="325">
        <v>290</v>
      </c>
      <c r="B293" s="347" t="s">
        <v>527</v>
      </c>
      <c r="C293" s="326" t="s">
        <v>526</v>
      </c>
      <c r="D293" s="326">
        <v>2</v>
      </c>
      <c r="E293" s="330">
        <v>50000</v>
      </c>
      <c r="F293" s="328">
        <f t="shared" si="12"/>
        <v>100000</v>
      </c>
      <c r="G293" s="331"/>
      <c r="H293" s="80">
        <f>VLOOKUP(B293,'[1]PL4.1.Vật tư'!$B$5:$L$751,11,0)</f>
        <v>50000</v>
      </c>
      <c r="I293" s="80">
        <f t="shared" si="13"/>
        <v>100000</v>
      </c>
      <c r="J293" s="458">
        <f t="shared" si="14"/>
        <v>0</v>
      </c>
    </row>
    <row r="294" spans="1:10" ht="18.75">
      <c r="A294" s="325">
        <v>291</v>
      </c>
      <c r="B294" s="347" t="s">
        <v>528</v>
      </c>
      <c r="C294" s="326" t="s">
        <v>526</v>
      </c>
      <c r="D294" s="326">
        <v>2</v>
      </c>
      <c r="E294" s="330">
        <v>50000</v>
      </c>
      <c r="F294" s="328">
        <f t="shared" si="12"/>
        <v>100000</v>
      </c>
      <c r="G294" s="331"/>
      <c r="H294" s="80">
        <f>VLOOKUP(B294,'[1]PL4.1.Vật tư'!$B$5:$L$751,11,0)</f>
        <v>50000</v>
      </c>
      <c r="I294" s="80">
        <f t="shared" si="13"/>
        <v>100000</v>
      </c>
      <c r="J294" s="458">
        <f t="shared" si="14"/>
        <v>0</v>
      </c>
    </row>
    <row r="295" spans="1:10" ht="18.75">
      <c r="A295" s="325">
        <v>292</v>
      </c>
      <c r="B295" s="347" t="s">
        <v>529</v>
      </c>
      <c r="C295" s="326" t="s">
        <v>526</v>
      </c>
      <c r="D295" s="326">
        <v>2</v>
      </c>
      <c r="E295" s="330">
        <v>50000</v>
      </c>
      <c r="F295" s="328">
        <f t="shared" si="12"/>
        <v>100000</v>
      </c>
      <c r="G295" s="331"/>
      <c r="H295" s="80">
        <f>VLOOKUP(B295,'[1]PL4.1.Vật tư'!$B$5:$L$751,11,0)</f>
        <v>50000</v>
      </c>
      <c r="I295" s="80">
        <f t="shared" si="13"/>
        <v>100000</v>
      </c>
      <c r="J295" s="458">
        <f t="shared" si="14"/>
        <v>0</v>
      </c>
    </row>
    <row r="296" spans="1:10" ht="18.75">
      <c r="A296" s="325">
        <v>293</v>
      </c>
      <c r="B296" s="347" t="s">
        <v>530</v>
      </c>
      <c r="C296" s="326" t="s">
        <v>203</v>
      </c>
      <c r="D296" s="326">
        <v>0.5</v>
      </c>
      <c r="E296" s="327">
        <v>200000</v>
      </c>
      <c r="F296" s="328">
        <f t="shared" si="12"/>
        <v>100000</v>
      </c>
      <c r="G296" s="331"/>
      <c r="H296" s="80">
        <f>VLOOKUP(B296,'[1]PL4.1.Vật tư'!$B$5:$L$751,11,0)</f>
        <v>150000</v>
      </c>
      <c r="I296" s="80">
        <f t="shared" si="13"/>
        <v>75000</v>
      </c>
      <c r="J296" s="458">
        <f t="shared" si="14"/>
        <v>-25000</v>
      </c>
    </row>
    <row r="297" spans="1:10" ht="18.75">
      <c r="A297" s="325">
        <v>294</v>
      </c>
      <c r="B297" s="347" t="s">
        <v>531</v>
      </c>
      <c r="C297" s="326" t="s">
        <v>532</v>
      </c>
      <c r="D297" s="326">
        <v>10</v>
      </c>
      <c r="E297" s="327">
        <v>36000</v>
      </c>
      <c r="F297" s="328">
        <f t="shared" si="12"/>
        <v>360000</v>
      </c>
      <c r="G297" s="331"/>
      <c r="H297" s="80">
        <f>VLOOKUP(B297,'[1]PL4.1.Vật tư'!$B$5:$L$751,11,0)</f>
        <v>25000</v>
      </c>
      <c r="I297" s="80">
        <f t="shared" si="13"/>
        <v>250000</v>
      </c>
      <c r="J297" s="458">
        <f t="shared" si="14"/>
        <v>-110000</v>
      </c>
    </row>
    <row r="298" spans="1:10" ht="18.75">
      <c r="A298" s="325">
        <v>295</v>
      </c>
      <c r="B298" s="347" t="s">
        <v>533</v>
      </c>
      <c r="C298" s="326" t="s">
        <v>532</v>
      </c>
      <c r="D298" s="326">
        <v>10</v>
      </c>
      <c r="E298" s="327">
        <v>36000</v>
      </c>
      <c r="F298" s="328">
        <f t="shared" si="12"/>
        <v>360000</v>
      </c>
      <c r="G298" s="331"/>
      <c r="H298" s="80">
        <f>VLOOKUP(B298,'[1]PL4.1.Vật tư'!$B$5:$L$751,11,0)</f>
        <v>25000</v>
      </c>
      <c r="I298" s="80">
        <f t="shared" si="13"/>
        <v>250000</v>
      </c>
      <c r="J298" s="458">
        <f t="shared" si="14"/>
        <v>-110000</v>
      </c>
    </row>
    <row r="299" spans="1:10" ht="18.75">
      <c r="A299" s="325">
        <v>296</v>
      </c>
      <c r="B299" s="347" t="s">
        <v>534</v>
      </c>
      <c r="C299" s="326" t="s">
        <v>535</v>
      </c>
      <c r="D299" s="326">
        <v>100</v>
      </c>
      <c r="E299" s="330">
        <v>5000</v>
      </c>
      <c r="F299" s="328">
        <f t="shared" si="12"/>
        <v>500000</v>
      </c>
      <c r="G299" s="331"/>
      <c r="H299" s="80">
        <f>VLOOKUP(B299,'[1]PL4.1.Vật tư'!$B$5:$L$751,11,0)</f>
        <v>5000</v>
      </c>
      <c r="I299" s="80">
        <f t="shared" si="13"/>
        <v>500000</v>
      </c>
      <c r="J299" s="458">
        <f t="shared" si="14"/>
        <v>0</v>
      </c>
    </row>
    <row r="300" spans="1:10" ht="18.75">
      <c r="A300" s="325">
        <v>297</v>
      </c>
      <c r="B300" s="347" t="s">
        <v>536</v>
      </c>
      <c r="C300" s="326" t="s">
        <v>537</v>
      </c>
      <c r="D300" s="326">
        <v>0.2</v>
      </c>
      <c r="E300" s="327">
        <v>0</v>
      </c>
      <c r="F300" s="328">
        <f t="shared" si="12"/>
        <v>0</v>
      </c>
      <c r="G300" s="331"/>
      <c r="I300" s="80">
        <f t="shared" si="13"/>
        <v>0</v>
      </c>
      <c r="J300" s="458">
        <f t="shared" si="14"/>
        <v>0</v>
      </c>
    </row>
    <row r="301" spans="1:10" ht="18.75">
      <c r="A301" s="325">
        <v>298</v>
      </c>
      <c r="B301" s="347" t="s">
        <v>538</v>
      </c>
      <c r="C301" s="326" t="s">
        <v>537</v>
      </c>
      <c r="D301" s="326">
        <v>0.2</v>
      </c>
      <c r="E301" s="327">
        <v>0</v>
      </c>
      <c r="F301" s="328">
        <f t="shared" si="12"/>
        <v>0</v>
      </c>
      <c r="G301" s="331"/>
      <c r="I301" s="80">
        <f t="shared" si="13"/>
        <v>0</v>
      </c>
      <c r="J301" s="458">
        <f t="shared" si="14"/>
        <v>0</v>
      </c>
    </row>
    <row r="302" spans="1:10" ht="18.75">
      <c r="A302" s="325">
        <v>299</v>
      </c>
      <c r="B302" s="347" t="s">
        <v>539</v>
      </c>
      <c r="C302" s="326" t="s">
        <v>537</v>
      </c>
      <c r="D302" s="326">
        <v>0.2</v>
      </c>
      <c r="E302" s="327">
        <v>0</v>
      </c>
      <c r="F302" s="328">
        <f t="shared" si="12"/>
        <v>0</v>
      </c>
      <c r="G302" s="331"/>
      <c r="I302" s="80">
        <f t="shared" si="13"/>
        <v>0</v>
      </c>
      <c r="J302" s="458">
        <f t="shared" si="14"/>
        <v>0</v>
      </c>
    </row>
    <row r="303" spans="1:10" ht="18.75">
      <c r="A303" s="325">
        <v>300</v>
      </c>
      <c r="B303" s="347" t="s">
        <v>540</v>
      </c>
      <c r="C303" s="326" t="s">
        <v>203</v>
      </c>
      <c r="D303" s="326">
        <v>0.5</v>
      </c>
      <c r="E303" s="330">
        <v>30000</v>
      </c>
      <c r="F303" s="328">
        <f t="shared" si="12"/>
        <v>15000</v>
      </c>
      <c r="G303" s="331"/>
      <c r="H303" s="80">
        <f>VLOOKUP(B303,'[1]PL4.1.Vật tư'!$B$5:$L$751,11,0)</f>
        <v>30000</v>
      </c>
      <c r="I303" s="80">
        <f t="shared" si="13"/>
        <v>15000</v>
      </c>
      <c r="J303" s="458">
        <f t="shared" si="14"/>
        <v>0</v>
      </c>
    </row>
    <row r="304" spans="1:10" ht="18.75">
      <c r="A304" s="325">
        <v>301</v>
      </c>
      <c r="B304" s="347" t="s">
        <v>541</v>
      </c>
      <c r="C304" s="326" t="s">
        <v>203</v>
      </c>
      <c r="D304" s="326">
        <v>0.5</v>
      </c>
      <c r="E304" s="330">
        <v>50000</v>
      </c>
      <c r="F304" s="328">
        <f t="shared" si="12"/>
        <v>25000</v>
      </c>
      <c r="G304" s="331"/>
      <c r="H304" s="80">
        <f>VLOOKUP(B304,'[1]PL4.1.Vật tư'!$B$5:$L$751,11,0)</f>
        <v>50000</v>
      </c>
      <c r="I304" s="80">
        <f t="shared" si="13"/>
        <v>25000</v>
      </c>
      <c r="J304" s="458">
        <f t="shared" si="14"/>
        <v>0</v>
      </c>
    </row>
    <row r="305" spans="1:10" ht="18.75">
      <c r="A305" s="325">
        <v>302</v>
      </c>
      <c r="B305" s="347" t="s">
        <v>542</v>
      </c>
      <c r="C305" s="326" t="s">
        <v>268</v>
      </c>
      <c r="D305" s="326">
        <v>1.1499999999999999</v>
      </c>
      <c r="E305" s="327">
        <v>121600</v>
      </c>
      <c r="F305" s="328">
        <f t="shared" si="12"/>
        <v>139840</v>
      </c>
      <c r="G305" s="331"/>
      <c r="H305" s="80">
        <f>VLOOKUP(B305,'[1]PL4.1.Vật tư'!$B$5:$L$751,11,0)</f>
        <v>121600</v>
      </c>
      <c r="I305" s="80">
        <f t="shared" si="13"/>
        <v>139840</v>
      </c>
      <c r="J305" s="458">
        <f t="shared" si="14"/>
        <v>0</v>
      </c>
    </row>
    <row r="306" spans="1:10" ht="18.75">
      <c r="A306" s="325">
        <v>303</v>
      </c>
      <c r="B306" s="347" t="s">
        <v>543</v>
      </c>
      <c r="C306" s="326" t="s">
        <v>302</v>
      </c>
      <c r="D306" s="326">
        <v>1</v>
      </c>
      <c r="E306" s="327">
        <v>0</v>
      </c>
      <c r="F306" s="328">
        <f t="shared" si="12"/>
        <v>0</v>
      </c>
      <c r="G306" s="331"/>
      <c r="H306" s="80">
        <f>VLOOKUP(B306,'[1]PL4.1.Vật tư'!$B$5:$L$751,11,0)</f>
        <v>30000</v>
      </c>
      <c r="I306" s="80">
        <f t="shared" si="13"/>
        <v>30000</v>
      </c>
      <c r="J306" s="458">
        <f t="shared" si="14"/>
        <v>30000</v>
      </c>
    </row>
    <row r="307" spans="1:10" ht="18.75">
      <c r="A307" s="325">
        <v>304</v>
      </c>
      <c r="B307" s="347" t="s">
        <v>544</v>
      </c>
      <c r="C307" s="326" t="s">
        <v>302</v>
      </c>
      <c r="D307" s="326">
        <v>3</v>
      </c>
      <c r="E307" s="327">
        <v>121600</v>
      </c>
      <c r="F307" s="328">
        <f t="shared" si="12"/>
        <v>364800</v>
      </c>
      <c r="G307" s="331"/>
      <c r="H307" s="80">
        <f>VLOOKUP(B307,'[1]PL4.1.Vật tư'!$B$5:$L$751,11,0)</f>
        <v>50000</v>
      </c>
      <c r="I307" s="80">
        <f t="shared" si="13"/>
        <v>150000</v>
      </c>
      <c r="J307" s="458">
        <f t="shared" si="14"/>
        <v>-214800</v>
      </c>
    </row>
    <row r="308" spans="1:10" ht="18.75">
      <c r="A308" s="325">
        <v>305</v>
      </c>
      <c r="B308" s="347" t="s">
        <v>545</v>
      </c>
      <c r="C308" s="326" t="s">
        <v>302</v>
      </c>
      <c r="D308" s="326">
        <v>3</v>
      </c>
      <c r="E308" s="327">
        <v>121600</v>
      </c>
      <c r="F308" s="328">
        <f t="shared" si="12"/>
        <v>364800</v>
      </c>
      <c r="G308" s="331"/>
      <c r="H308" s="80">
        <f>VLOOKUP(B308,'[1]PL4.1.Vật tư'!$B$5:$L$751,11,0)</f>
        <v>50000</v>
      </c>
      <c r="I308" s="80">
        <f t="shared" si="13"/>
        <v>150000</v>
      </c>
      <c r="J308" s="458">
        <f t="shared" si="14"/>
        <v>-214800</v>
      </c>
    </row>
    <row r="309" spans="1:10" ht="18.75">
      <c r="A309" s="325">
        <v>306</v>
      </c>
      <c r="B309" s="347" t="s">
        <v>546</v>
      </c>
      <c r="C309" s="326" t="s">
        <v>302</v>
      </c>
      <c r="D309" s="326">
        <v>3</v>
      </c>
      <c r="E309" s="327">
        <v>121600</v>
      </c>
      <c r="F309" s="328">
        <f t="shared" si="12"/>
        <v>364800</v>
      </c>
      <c r="G309" s="331"/>
      <c r="H309" s="80">
        <f>VLOOKUP(B309,'[1]PL4.1.Vật tư'!$B$5:$L$751,11,0)</f>
        <v>50000</v>
      </c>
      <c r="I309" s="80">
        <f t="shared" si="13"/>
        <v>150000</v>
      </c>
      <c r="J309" s="458">
        <f t="shared" si="14"/>
        <v>-214800</v>
      </c>
    </row>
    <row r="310" spans="1:10" ht="18.75">
      <c r="A310" s="325">
        <v>307</v>
      </c>
      <c r="B310" s="347" t="s">
        <v>547</v>
      </c>
      <c r="C310" s="326" t="s">
        <v>302</v>
      </c>
      <c r="D310" s="326">
        <v>3</v>
      </c>
      <c r="E310" s="327">
        <v>121600</v>
      </c>
      <c r="F310" s="328">
        <f t="shared" si="12"/>
        <v>364800</v>
      </c>
      <c r="G310" s="331"/>
      <c r="H310" s="80">
        <f>VLOOKUP(B310,'[1]PL4.1.Vật tư'!$B$5:$L$751,11,0)</f>
        <v>50000</v>
      </c>
      <c r="I310" s="80">
        <f t="shared" si="13"/>
        <v>150000</v>
      </c>
      <c r="J310" s="458">
        <f t="shared" si="14"/>
        <v>-214800</v>
      </c>
    </row>
    <row r="311" spans="1:10" ht="18.75">
      <c r="A311" s="325">
        <v>308</v>
      </c>
      <c r="B311" s="347" t="s">
        <v>548</v>
      </c>
      <c r="C311" s="326" t="s">
        <v>302</v>
      </c>
      <c r="D311" s="326">
        <v>2</v>
      </c>
      <c r="E311" s="327">
        <v>0</v>
      </c>
      <c r="F311" s="328">
        <f t="shared" si="12"/>
        <v>0</v>
      </c>
      <c r="G311" s="331"/>
      <c r="I311" s="80">
        <f t="shared" si="13"/>
        <v>0</v>
      </c>
      <c r="J311" s="458">
        <f t="shared" si="14"/>
        <v>0</v>
      </c>
    </row>
    <row r="312" spans="1:10" ht="18.75">
      <c r="A312" s="325">
        <v>309</v>
      </c>
      <c r="B312" s="347" t="s">
        <v>549</v>
      </c>
      <c r="C312" s="326" t="s">
        <v>302</v>
      </c>
      <c r="D312" s="326">
        <v>22</v>
      </c>
      <c r="E312" s="327">
        <v>121600</v>
      </c>
      <c r="F312" s="328">
        <f t="shared" si="12"/>
        <v>2675200</v>
      </c>
      <c r="G312" s="331"/>
      <c r="H312" s="80">
        <f>VLOOKUP(B312,'[1]PL4.1.Vật tư'!$B$5:$L$751,11,0)</f>
        <v>121600</v>
      </c>
      <c r="I312" s="80">
        <f t="shared" si="13"/>
        <v>2675200</v>
      </c>
      <c r="J312" s="458">
        <f t="shared" si="14"/>
        <v>0</v>
      </c>
    </row>
    <row r="313" spans="1:10" ht="18.75">
      <c r="A313" s="325">
        <v>310</v>
      </c>
      <c r="B313" s="347" t="s">
        <v>550</v>
      </c>
      <c r="C313" s="326" t="s">
        <v>302</v>
      </c>
      <c r="D313" s="326">
        <v>3</v>
      </c>
      <c r="E313" s="327">
        <v>121600</v>
      </c>
      <c r="F313" s="328">
        <f t="shared" si="12"/>
        <v>364800</v>
      </c>
      <c r="G313" s="331"/>
      <c r="H313" s="80">
        <f>VLOOKUP(B313,'[1]PL4.1.Vật tư'!$B$5:$L$751,11,0)</f>
        <v>50000</v>
      </c>
      <c r="I313" s="80">
        <f t="shared" si="13"/>
        <v>150000</v>
      </c>
      <c r="J313" s="458">
        <f t="shared" si="14"/>
        <v>-214800</v>
      </c>
    </row>
    <row r="314" spans="1:10" ht="18.75">
      <c r="A314" s="325">
        <v>311</v>
      </c>
      <c r="B314" s="347" t="s">
        <v>551</v>
      </c>
      <c r="C314" s="326" t="s">
        <v>302</v>
      </c>
      <c r="D314" s="326">
        <v>0.5</v>
      </c>
      <c r="E314" s="327">
        <v>108000</v>
      </c>
      <c r="F314" s="328">
        <f t="shared" si="12"/>
        <v>54000</v>
      </c>
      <c r="G314" s="331"/>
      <c r="H314" s="80">
        <f>VLOOKUP(B314,'[1]PL4.1.Vật tư'!$B$5:$L$751,11,0)</f>
        <v>30000</v>
      </c>
      <c r="I314" s="80">
        <f t="shared" si="13"/>
        <v>15000</v>
      </c>
      <c r="J314" s="458">
        <f t="shared" si="14"/>
        <v>-39000</v>
      </c>
    </row>
    <row r="315" spans="1:10" ht="18.75">
      <c r="A315" s="325">
        <v>312</v>
      </c>
      <c r="B315" s="347" t="s">
        <v>552</v>
      </c>
      <c r="C315" s="326" t="s">
        <v>254</v>
      </c>
      <c r="D315" s="326">
        <v>5</v>
      </c>
      <c r="E315" s="327">
        <v>41600</v>
      </c>
      <c r="F315" s="328">
        <f t="shared" si="12"/>
        <v>208000</v>
      </c>
      <c r="G315" s="331"/>
      <c r="H315" s="80">
        <f>VLOOKUP(B315,'[1]PL4.1.Vật tư'!$B$5:$L$751,11,0)</f>
        <v>20000</v>
      </c>
      <c r="I315" s="80">
        <f t="shared" si="13"/>
        <v>100000</v>
      </c>
      <c r="J315" s="458">
        <f t="shared" si="14"/>
        <v>-108000</v>
      </c>
    </row>
    <row r="316" spans="1:10" ht="18.75">
      <c r="A316" s="325">
        <v>313</v>
      </c>
      <c r="B316" s="347" t="s">
        <v>553</v>
      </c>
      <c r="C316" s="326" t="s">
        <v>254</v>
      </c>
      <c r="D316" s="326">
        <v>20</v>
      </c>
      <c r="E316" s="327">
        <v>121600</v>
      </c>
      <c r="F316" s="328">
        <f t="shared" si="12"/>
        <v>2432000</v>
      </c>
      <c r="G316" s="331"/>
      <c r="H316" s="80">
        <f>VLOOKUP(B316,'[1]PL4.1.Vật tư'!$B$5:$L$751,11,0)</f>
        <v>10000</v>
      </c>
      <c r="I316" s="80">
        <f t="shared" si="13"/>
        <v>200000</v>
      </c>
      <c r="J316" s="458">
        <f t="shared" si="14"/>
        <v>-2232000</v>
      </c>
    </row>
    <row r="317" spans="1:10" ht="18.75">
      <c r="A317" s="325">
        <v>314</v>
      </c>
      <c r="B317" s="347" t="s">
        <v>554</v>
      </c>
      <c r="C317" s="326" t="s">
        <v>302</v>
      </c>
      <c r="D317" s="326">
        <v>11.5</v>
      </c>
      <c r="E317" s="327">
        <v>36000</v>
      </c>
      <c r="F317" s="328">
        <f t="shared" si="12"/>
        <v>414000</v>
      </c>
      <c r="G317" s="331"/>
      <c r="H317" s="80">
        <f>VLOOKUP(B317,'[1]PL4.1.Vật tư'!$B$5:$L$751,11,0)</f>
        <v>15000</v>
      </c>
      <c r="I317" s="80">
        <f t="shared" si="13"/>
        <v>172500</v>
      </c>
      <c r="J317" s="458">
        <f t="shared" si="14"/>
        <v>-241500</v>
      </c>
    </row>
    <row r="318" spans="1:10" ht="18.75">
      <c r="A318" s="325">
        <v>315</v>
      </c>
      <c r="B318" s="347" t="s">
        <v>555</v>
      </c>
      <c r="C318" s="326" t="s">
        <v>254</v>
      </c>
      <c r="D318" s="326">
        <v>5</v>
      </c>
      <c r="E318" s="327">
        <v>12000</v>
      </c>
      <c r="F318" s="328">
        <f t="shared" si="12"/>
        <v>60000</v>
      </c>
      <c r="G318" s="331"/>
      <c r="H318" s="80">
        <f>VLOOKUP(B318,'[1]PL4.1.Vật tư'!$B$5:$L$751,11,0)</f>
        <v>10000</v>
      </c>
      <c r="I318" s="80">
        <f t="shared" si="13"/>
        <v>50000</v>
      </c>
      <c r="J318" s="458">
        <f t="shared" si="14"/>
        <v>-10000</v>
      </c>
    </row>
    <row r="319" spans="1:10" ht="18.75">
      <c r="A319" s="325">
        <v>316</v>
      </c>
      <c r="B319" s="347" t="s">
        <v>556</v>
      </c>
      <c r="C319" s="326" t="s">
        <v>254</v>
      </c>
      <c r="D319" s="326">
        <v>5.2</v>
      </c>
      <c r="E319" s="327">
        <v>12000</v>
      </c>
      <c r="F319" s="328">
        <f t="shared" si="12"/>
        <v>62400</v>
      </c>
      <c r="G319" s="331"/>
      <c r="H319" s="80">
        <f>VLOOKUP(B319,'[1]PL4.1.Vật tư'!$B$5:$L$751,11,0)</f>
        <v>10000</v>
      </c>
      <c r="I319" s="80">
        <f t="shared" si="13"/>
        <v>52000</v>
      </c>
      <c r="J319" s="458">
        <f t="shared" si="14"/>
        <v>-10400</v>
      </c>
    </row>
    <row r="320" spans="1:10" ht="18.75">
      <c r="A320" s="325">
        <v>317</v>
      </c>
      <c r="B320" s="347" t="s">
        <v>557</v>
      </c>
      <c r="C320" s="326" t="s">
        <v>254</v>
      </c>
      <c r="D320" s="326">
        <v>20</v>
      </c>
      <c r="E320" s="327">
        <v>28000</v>
      </c>
      <c r="F320" s="328">
        <f t="shared" si="12"/>
        <v>560000</v>
      </c>
      <c r="G320" s="331"/>
      <c r="H320" s="80">
        <f>VLOOKUP(B320,'[1]PL4.1.Vật tư'!$B$5:$L$751,11,0)</f>
        <v>10000</v>
      </c>
      <c r="I320" s="80">
        <f t="shared" si="13"/>
        <v>200000</v>
      </c>
      <c r="J320" s="458">
        <f t="shared" si="14"/>
        <v>-360000</v>
      </c>
    </row>
    <row r="321" spans="1:10" ht="18.75">
      <c r="A321" s="325">
        <v>318</v>
      </c>
      <c r="B321" s="347" t="s">
        <v>558</v>
      </c>
      <c r="C321" s="326" t="s">
        <v>254</v>
      </c>
      <c r="D321" s="326">
        <v>20</v>
      </c>
      <c r="E321" s="327">
        <v>28000</v>
      </c>
      <c r="F321" s="328">
        <f t="shared" si="12"/>
        <v>560000</v>
      </c>
      <c r="G321" s="331"/>
      <c r="H321" s="80">
        <f>VLOOKUP(B321,'[1]PL4.1.Vật tư'!$B$5:$L$751,11,0)</f>
        <v>10000</v>
      </c>
      <c r="I321" s="80">
        <f t="shared" si="13"/>
        <v>200000</v>
      </c>
      <c r="J321" s="458">
        <f t="shared" si="14"/>
        <v>-360000</v>
      </c>
    </row>
    <row r="322" spans="1:10" ht="18.75">
      <c r="A322" s="325">
        <v>319</v>
      </c>
      <c r="B322" s="347" t="s">
        <v>559</v>
      </c>
      <c r="C322" s="326" t="s">
        <v>254</v>
      </c>
      <c r="D322" s="326">
        <v>20</v>
      </c>
      <c r="E322" s="327">
        <v>28000</v>
      </c>
      <c r="F322" s="328">
        <f t="shared" si="12"/>
        <v>560000</v>
      </c>
      <c r="G322" s="331"/>
      <c r="H322" s="80">
        <f>VLOOKUP(B322,'[1]PL4.1.Vật tư'!$B$5:$L$751,11,0)</f>
        <v>10000</v>
      </c>
      <c r="I322" s="80">
        <f t="shared" si="13"/>
        <v>200000</v>
      </c>
      <c r="J322" s="458">
        <f t="shared" si="14"/>
        <v>-360000</v>
      </c>
    </row>
    <row r="323" spans="1:10" ht="18.75">
      <c r="A323" s="325">
        <v>320</v>
      </c>
      <c r="B323" s="347" t="s">
        <v>560</v>
      </c>
      <c r="C323" s="326" t="s">
        <v>254</v>
      </c>
      <c r="D323" s="326">
        <v>12</v>
      </c>
      <c r="E323" s="327">
        <v>28000</v>
      </c>
      <c r="F323" s="328">
        <f t="shared" si="12"/>
        <v>336000</v>
      </c>
      <c r="G323" s="331"/>
      <c r="H323" s="80">
        <f>VLOOKUP(B323,'[1]PL4.1.Vật tư'!$B$5:$L$751,11,0)</f>
        <v>10000</v>
      </c>
      <c r="I323" s="80">
        <f t="shared" si="13"/>
        <v>120000</v>
      </c>
      <c r="J323" s="458">
        <f t="shared" si="14"/>
        <v>-216000</v>
      </c>
    </row>
    <row r="324" spans="1:10" ht="18.75">
      <c r="A324" s="325">
        <v>321</v>
      </c>
      <c r="B324" s="347" t="s">
        <v>561</v>
      </c>
      <c r="C324" s="326" t="s">
        <v>254</v>
      </c>
      <c r="D324" s="326">
        <v>10</v>
      </c>
      <c r="E324" s="327">
        <v>52000</v>
      </c>
      <c r="F324" s="328">
        <f t="shared" si="12"/>
        <v>520000</v>
      </c>
      <c r="G324" s="331"/>
      <c r="H324" s="80">
        <f>VLOOKUP(B324,'[1]PL4.1.Vật tư'!$B$5:$L$751,11,0)</f>
        <v>20000</v>
      </c>
      <c r="I324" s="80">
        <f t="shared" si="13"/>
        <v>200000</v>
      </c>
      <c r="J324" s="458">
        <f t="shared" si="14"/>
        <v>-320000</v>
      </c>
    </row>
    <row r="325" spans="1:10" ht="18.75">
      <c r="A325" s="325">
        <v>322</v>
      </c>
      <c r="B325" s="347" t="s">
        <v>562</v>
      </c>
      <c r="C325" s="326" t="s">
        <v>254</v>
      </c>
      <c r="D325" s="326">
        <v>10</v>
      </c>
      <c r="E325" s="327">
        <v>148000</v>
      </c>
      <c r="F325" s="328">
        <f t="shared" ref="F325:F388" si="15">D325*E325</f>
        <v>1480000</v>
      </c>
      <c r="G325" s="331"/>
      <c r="H325" s="80">
        <f>VLOOKUP(B325,'[1]PL4.1.Vật tư'!$B$5:$L$751,11,0)</f>
        <v>60000</v>
      </c>
      <c r="I325" s="80">
        <f t="shared" ref="I325:I388" si="16">H325*D325</f>
        <v>600000</v>
      </c>
      <c r="J325" s="458">
        <f t="shared" ref="J325:J388" si="17">I325-F325</f>
        <v>-880000</v>
      </c>
    </row>
    <row r="326" spans="1:10" ht="18.75">
      <c r="A326" s="325">
        <v>323</v>
      </c>
      <c r="B326" s="347" t="s">
        <v>563</v>
      </c>
      <c r="C326" s="326" t="s">
        <v>344</v>
      </c>
      <c r="D326" s="326">
        <v>10</v>
      </c>
      <c r="E326" s="327">
        <v>40000</v>
      </c>
      <c r="F326" s="328">
        <f t="shared" si="15"/>
        <v>400000</v>
      </c>
      <c r="G326" s="331"/>
      <c r="H326" s="80">
        <f>VLOOKUP(B326,'[1]PL4.1.Vật tư'!$B$5:$L$751,11,0)</f>
        <v>20000</v>
      </c>
      <c r="I326" s="80">
        <f t="shared" si="16"/>
        <v>200000</v>
      </c>
      <c r="J326" s="458">
        <f t="shared" si="17"/>
        <v>-200000</v>
      </c>
    </row>
    <row r="327" spans="1:10" ht="18.75">
      <c r="A327" s="325">
        <v>324</v>
      </c>
      <c r="B327" s="347" t="s">
        <v>564</v>
      </c>
      <c r="C327" s="326" t="s">
        <v>254</v>
      </c>
      <c r="D327" s="326">
        <v>0.1</v>
      </c>
      <c r="E327" s="327">
        <v>0</v>
      </c>
      <c r="F327" s="328">
        <f t="shared" si="15"/>
        <v>0</v>
      </c>
      <c r="G327" s="331"/>
      <c r="H327" s="80">
        <f>VLOOKUP(B327,'[1]PL4.1.Vật tư'!$B$5:$L$751,11,0)</f>
        <v>2500000</v>
      </c>
      <c r="I327" s="80">
        <f t="shared" si="16"/>
        <v>250000</v>
      </c>
      <c r="J327" s="458">
        <f t="shared" si="17"/>
        <v>250000</v>
      </c>
    </row>
    <row r="328" spans="1:10" ht="18.75">
      <c r="A328" s="325">
        <v>325</v>
      </c>
      <c r="B328" s="347" t="s">
        <v>565</v>
      </c>
      <c r="C328" s="326" t="s">
        <v>254</v>
      </c>
      <c r="D328" s="326">
        <v>5</v>
      </c>
      <c r="E328" s="327">
        <v>0</v>
      </c>
      <c r="F328" s="328">
        <f t="shared" si="15"/>
        <v>0</v>
      </c>
      <c r="G328" s="331"/>
      <c r="H328" s="80">
        <f>VLOOKUP(B328,'[1]PL4.1.Vật tư'!$B$5:$L$751,11,0)</f>
        <v>90000</v>
      </c>
      <c r="I328" s="80">
        <f t="shared" si="16"/>
        <v>450000</v>
      </c>
      <c r="J328" s="458">
        <f t="shared" si="17"/>
        <v>450000</v>
      </c>
    </row>
    <row r="329" spans="1:10" ht="18.75">
      <c r="A329" s="325">
        <v>326</v>
      </c>
      <c r="B329" s="347" t="s">
        <v>566</v>
      </c>
      <c r="C329" s="326" t="s">
        <v>344</v>
      </c>
      <c r="D329" s="326">
        <v>0.5</v>
      </c>
      <c r="E329" s="327">
        <v>36000</v>
      </c>
      <c r="F329" s="328">
        <f t="shared" si="15"/>
        <v>18000</v>
      </c>
      <c r="G329" s="331"/>
      <c r="H329" s="80">
        <f>VLOOKUP(B329,'[1]PL4.1.Vật tư'!$B$5:$L$751,11,0)</f>
        <v>36000</v>
      </c>
      <c r="I329" s="80">
        <f t="shared" si="16"/>
        <v>18000</v>
      </c>
      <c r="J329" s="458">
        <f t="shared" si="17"/>
        <v>0</v>
      </c>
    </row>
    <row r="330" spans="1:10" ht="18.75">
      <c r="A330" s="325">
        <v>327</v>
      </c>
      <c r="B330" s="347" t="s">
        <v>567</v>
      </c>
      <c r="C330" s="326" t="s">
        <v>344</v>
      </c>
      <c r="D330" s="326">
        <v>3.5</v>
      </c>
      <c r="E330" s="327">
        <v>100000</v>
      </c>
      <c r="F330" s="328">
        <f t="shared" si="15"/>
        <v>350000</v>
      </c>
      <c r="G330" s="331"/>
      <c r="H330" s="80">
        <f>VLOOKUP(B330,'[1]PL4.1.Vật tư'!$B$5:$L$751,11,0)</f>
        <v>100000</v>
      </c>
      <c r="I330" s="80">
        <f t="shared" si="16"/>
        <v>350000</v>
      </c>
      <c r="J330" s="458">
        <f t="shared" si="17"/>
        <v>0</v>
      </c>
    </row>
    <row r="331" spans="1:10" ht="18.75">
      <c r="A331" s="325">
        <v>328</v>
      </c>
      <c r="B331" s="347" t="s">
        <v>568</v>
      </c>
      <c r="C331" s="326" t="s">
        <v>344</v>
      </c>
      <c r="D331" s="326">
        <v>1.2</v>
      </c>
      <c r="E331" s="327">
        <v>40000</v>
      </c>
      <c r="F331" s="328">
        <f t="shared" si="15"/>
        <v>48000</v>
      </c>
      <c r="G331" s="331"/>
      <c r="H331" s="80">
        <f>VLOOKUP(B331,'[1]PL4.1.Vật tư'!$B$5:$L$751,11,0)</f>
        <v>20000</v>
      </c>
      <c r="I331" s="80">
        <f t="shared" si="16"/>
        <v>24000</v>
      </c>
      <c r="J331" s="458">
        <f t="shared" si="17"/>
        <v>-24000</v>
      </c>
    </row>
    <row r="332" spans="1:10" ht="18.75">
      <c r="A332" s="325">
        <v>329</v>
      </c>
      <c r="B332" s="347" t="s">
        <v>569</v>
      </c>
      <c r="C332" s="326" t="s">
        <v>203</v>
      </c>
      <c r="D332" s="326">
        <v>0.5</v>
      </c>
      <c r="E332" s="327">
        <v>36000</v>
      </c>
      <c r="F332" s="328">
        <f t="shared" si="15"/>
        <v>18000</v>
      </c>
      <c r="G332" s="331"/>
      <c r="H332" s="80">
        <f>VLOOKUP(B332,'[1]PL4.1.Vật tư'!$B$5:$L$751,11,0)</f>
        <v>36000</v>
      </c>
      <c r="I332" s="80">
        <f t="shared" si="16"/>
        <v>18000</v>
      </c>
      <c r="J332" s="458">
        <f t="shared" si="17"/>
        <v>0</v>
      </c>
    </row>
    <row r="333" spans="1:10" ht="18.75">
      <c r="A333" s="325">
        <v>330</v>
      </c>
      <c r="B333" s="347" t="s">
        <v>570</v>
      </c>
      <c r="C333" s="326" t="s">
        <v>203</v>
      </c>
      <c r="D333" s="326">
        <v>0.5</v>
      </c>
      <c r="E333" s="327">
        <v>204800</v>
      </c>
      <c r="F333" s="328">
        <f t="shared" si="15"/>
        <v>102400</v>
      </c>
      <c r="G333" s="331"/>
      <c r="H333" s="80">
        <f>VLOOKUP(B333,'[1]PL4.1.Vật tư'!$B$5:$L$751,11,0)</f>
        <v>204800</v>
      </c>
      <c r="I333" s="80">
        <f t="shared" si="16"/>
        <v>102400</v>
      </c>
      <c r="J333" s="458">
        <f t="shared" si="17"/>
        <v>0</v>
      </c>
    </row>
    <row r="334" spans="1:10" ht="18.75">
      <c r="A334" s="325">
        <v>331</v>
      </c>
      <c r="B334" s="347" t="s">
        <v>571</v>
      </c>
      <c r="C334" s="326" t="s">
        <v>203</v>
      </c>
      <c r="D334" s="326">
        <v>1.3</v>
      </c>
      <c r="E334" s="327">
        <v>196000</v>
      </c>
      <c r="F334" s="328">
        <f t="shared" si="15"/>
        <v>254800</v>
      </c>
      <c r="G334" s="331"/>
      <c r="H334" s="80">
        <f>VLOOKUP(B334,'[1]PL4.1.Vật tư'!$B$5:$L$751,11,0)</f>
        <v>196000</v>
      </c>
      <c r="I334" s="80">
        <f t="shared" si="16"/>
        <v>254800</v>
      </c>
      <c r="J334" s="458">
        <f t="shared" si="17"/>
        <v>0</v>
      </c>
    </row>
    <row r="335" spans="1:10" ht="18.75">
      <c r="A335" s="325">
        <v>332</v>
      </c>
      <c r="B335" s="347" t="s">
        <v>572</v>
      </c>
      <c r="C335" s="326" t="s">
        <v>203</v>
      </c>
      <c r="D335" s="326">
        <v>1</v>
      </c>
      <c r="E335" s="327">
        <v>280000</v>
      </c>
      <c r="F335" s="328">
        <f t="shared" si="15"/>
        <v>280000</v>
      </c>
      <c r="G335" s="331"/>
      <c r="H335" s="80">
        <f>VLOOKUP(B335,'[1]PL4.1.Vật tư'!$B$5:$L$751,11,0)</f>
        <v>280000</v>
      </c>
      <c r="I335" s="80">
        <f t="shared" si="16"/>
        <v>280000</v>
      </c>
      <c r="J335" s="458">
        <f t="shared" si="17"/>
        <v>0</v>
      </c>
    </row>
    <row r="336" spans="1:10" ht="18.75">
      <c r="A336" s="325">
        <v>333</v>
      </c>
      <c r="B336" s="347" t="s">
        <v>573</v>
      </c>
      <c r="C336" s="326" t="s">
        <v>203</v>
      </c>
      <c r="D336" s="326">
        <v>2.8</v>
      </c>
      <c r="E336" s="327">
        <v>132000</v>
      </c>
      <c r="F336" s="328">
        <f t="shared" si="15"/>
        <v>369600</v>
      </c>
      <c r="G336" s="331"/>
      <c r="H336" s="80">
        <f>VLOOKUP(B336,'[1]PL4.1.Vật tư'!$B$5:$L$751,11,0)</f>
        <v>60000</v>
      </c>
      <c r="I336" s="80">
        <f t="shared" si="16"/>
        <v>168000</v>
      </c>
      <c r="J336" s="458">
        <f t="shared" si="17"/>
        <v>-201600</v>
      </c>
    </row>
    <row r="337" spans="1:10" ht="18.75">
      <c r="A337" s="325">
        <v>334</v>
      </c>
      <c r="B337" s="347" t="s">
        <v>574</v>
      </c>
      <c r="C337" s="326" t="s">
        <v>526</v>
      </c>
      <c r="D337" s="326">
        <v>1</v>
      </c>
      <c r="E337" s="327">
        <v>100000</v>
      </c>
      <c r="F337" s="328">
        <f t="shared" si="15"/>
        <v>100000</v>
      </c>
      <c r="G337" s="331"/>
      <c r="H337" s="80">
        <f>VLOOKUP(B337,'[1]PL4.1.Vật tư'!$B$5:$L$751,11,0)</f>
        <v>30000</v>
      </c>
      <c r="I337" s="80">
        <f t="shared" si="16"/>
        <v>30000</v>
      </c>
      <c r="J337" s="458">
        <f t="shared" si="17"/>
        <v>-70000</v>
      </c>
    </row>
    <row r="338" spans="1:10" ht="18.75">
      <c r="A338" s="325">
        <v>335</v>
      </c>
      <c r="B338" s="347" t="s">
        <v>575</v>
      </c>
      <c r="C338" s="326" t="s">
        <v>203</v>
      </c>
      <c r="D338" s="326">
        <v>2.2999999999999998</v>
      </c>
      <c r="E338" s="327">
        <v>280000</v>
      </c>
      <c r="F338" s="328">
        <f t="shared" si="15"/>
        <v>644000</v>
      </c>
      <c r="G338" s="331"/>
      <c r="H338" s="80">
        <f>VLOOKUP(B338,'[1]PL4.1.Vật tư'!$B$5:$L$751,11,0)</f>
        <v>70000</v>
      </c>
      <c r="I338" s="80">
        <f t="shared" si="16"/>
        <v>161000</v>
      </c>
      <c r="J338" s="458">
        <f t="shared" si="17"/>
        <v>-483000</v>
      </c>
    </row>
    <row r="339" spans="1:10" ht="18.75">
      <c r="A339" s="325">
        <v>336</v>
      </c>
      <c r="B339" s="347" t="s">
        <v>576</v>
      </c>
      <c r="C339" s="326" t="s">
        <v>254</v>
      </c>
      <c r="D339" s="326">
        <v>7</v>
      </c>
      <c r="E339" s="327">
        <v>0</v>
      </c>
      <c r="F339" s="328">
        <f t="shared" si="15"/>
        <v>0</v>
      </c>
      <c r="G339" s="331"/>
      <c r="I339" s="80">
        <f t="shared" si="16"/>
        <v>0</v>
      </c>
      <c r="J339" s="458">
        <f t="shared" si="17"/>
        <v>0</v>
      </c>
    </row>
    <row r="340" spans="1:10" ht="18.75">
      <c r="A340" s="325">
        <v>337</v>
      </c>
      <c r="B340" s="347" t="s">
        <v>577</v>
      </c>
      <c r="C340" s="326" t="s">
        <v>203</v>
      </c>
      <c r="D340" s="326">
        <v>1.1499999999999999</v>
      </c>
      <c r="E340" s="327">
        <v>100000</v>
      </c>
      <c r="F340" s="328">
        <f t="shared" si="15"/>
        <v>114999.99999999999</v>
      </c>
      <c r="G340" s="331"/>
      <c r="H340" s="80">
        <f>VLOOKUP(B340,'[1]PL4.1.Vật tư'!$B$5:$L$751,11,0)</f>
        <v>75000</v>
      </c>
      <c r="I340" s="80">
        <f t="shared" si="16"/>
        <v>86250</v>
      </c>
      <c r="J340" s="458">
        <f t="shared" si="17"/>
        <v>-28749.999999999985</v>
      </c>
    </row>
    <row r="341" spans="1:10" ht="18.75">
      <c r="A341" s="325">
        <v>338</v>
      </c>
      <c r="B341" s="347" t="s">
        <v>578</v>
      </c>
      <c r="C341" s="326" t="s">
        <v>203</v>
      </c>
      <c r="D341" s="326">
        <v>3</v>
      </c>
      <c r="E341" s="327">
        <v>192000</v>
      </c>
      <c r="F341" s="328">
        <f t="shared" si="15"/>
        <v>576000</v>
      </c>
      <c r="G341" s="331"/>
      <c r="H341" s="80">
        <f>VLOOKUP(B341,'[1]PL4.1.Vật tư'!$B$5:$L$751,11,0)</f>
        <v>70000</v>
      </c>
      <c r="I341" s="80">
        <f t="shared" si="16"/>
        <v>210000</v>
      </c>
      <c r="J341" s="458">
        <f t="shared" si="17"/>
        <v>-366000</v>
      </c>
    </row>
    <row r="342" spans="1:10" ht="18.75">
      <c r="A342" s="325">
        <v>339</v>
      </c>
      <c r="B342" s="347" t="s">
        <v>579</v>
      </c>
      <c r="C342" s="326" t="s">
        <v>203</v>
      </c>
      <c r="D342" s="326">
        <v>3</v>
      </c>
      <c r="E342" s="327">
        <v>192000</v>
      </c>
      <c r="F342" s="328">
        <f t="shared" si="15"/>
        <v>576000</v>
      </c>
      <c r="G342" s="331"/>
      <c r="H342" s="80">
        <f>VLOOKUP(B342,'[1]PL4.1.Vật tư'!$B$5:$L$751,11,0)</f>
        <v>120000</v>
      </c>
      <c r="I342" s="80">
        <f t="shared" si="16"/>
        <v>360000</v>
      </c>
      <c r="J342" s="458">
        <f t="shared" si="17"/>
        <v>-216000</v>
      </c>
    </row>
    <row r="343" spans="1:10" ht="18.75">
      <c r="A343" s="325">
        <v>340</v>
      </c>
      <c r="B343" s="347" t="s">
        <v>580</v>
      </c>
      <c r="C343" s="326" t="s">
        <v>264</v>
      </c>
      <c r="D343" s="326">
        <v>1</v>
      </c>
      <c r="E343" s="327">
        <v>280000</v>
      </c>
      <c r="F343" s="328">
        <f t="shared" si="15"/>
        <v>280000</v>
      </c>
      <c r="G343" s="331"/>
      <c r="H343" s="80">
        <f>VLOOKUP(B343,'[1]PL4.1.Vật tư'!$B$5:$L$751,11,0)</f>
        <v>280000</v>
      </c>
      <c r="I343" s="80">
        <f t="shared" si="16"/>
        <v>280000</v>
      </c>
      <c r="J343" s="458">
        <f t="shared" si="17"/>
        <v>0</v>
      </c>
    </row>
    <row r="344" spans="1:10" ht="18.75">
      <c r="A344" s="325">
        <v>341</v>
      </c>
      <c r="B344" s="347" t="s">
        <v>581</v>
      </c>
      <c r="C344" s="326" t="s">
        <v>268</v>
      </c>
      <c r="D344" s="326">
        <v>1.38</v>
      </c>
      <c r="E344" s="327">
        <v>600000</v>
      </c>
      <c r="F344" s="328">
        <f t="shared" si="15"/>
        <v>827999.99999999988</v>
      </c>
      <c r="G344" s="331"/>
      <c r="H344" s="80">
        <f>VLOOKUP(B344,'[1]PL4.1.Vật tư'!$B$5:$L$751,11,0)</f>
        <v>70000</v>
      </c>
      <c r="I344" s="80">
        <f t="shared" si="16"/>
        <v>96599.999999999985</v>
      </c>
      <c r="J344" s="458">
        <f t="shared" si="17"/>
        <v>-731399.99999999988</v>
      </c>
    </row>
    <row r="345" spans="1:10" ht="37.5">
      <c r="A345" s="325">
        <v>342</v>
      </c>
      <c r="B345" s="347" t="s">
        <v>582</v>
      </c>
      <c r="C345" s="326" t="s">
        <v>491</v>
      </c>
      <c r="D345" s="326">
        <v>1</v>
      </c>
      <c r="E345" s="327">
        <v>0</v>
      </c>
      <c r="F345" s="328">
        <f t="shared" si="15"/>
        <v>0</v>
      </c>
      <c r="G345" s="331"/>
      <c r="H345" s="80">
        <f>VLOOKUP(B345,'[1]PL4.1.Vật tư'!$B$5:$L$751,11,0)</f>
        <v>5000</v>
      </c>
      <c r="I345" s="80">
        <f t="shared" si="16"/>
        <v>5000</v>
      </c>
      <c r="J345" s="458">
        <f t="shared" si="17"/>
        <v>5000</v>
      </c>
    </row>
    <row r="346" spans="1:10" ht="37.5">
      <c r="A346" s="325">
        <v>343</v>
      </c>
      <c r="B346" s="347" t="s">
        <v>583</v>
      </c>
      <c r="C346" s="326" t="s">
        <v>491</v>
      </c>
      <c r="D346" s="326">
        <v>1</v>
      </c>
      <c r="E346" s="327">
        <v>0</v>
      </c>
      <c r="F346" s="328">
        <f t="shared" si="15"/>
        <v>0</v>
      </c>
      <c r="G346" s="331"/>
      <c r="H346" s="80">
        <f>VLOOKUP(B346,'[1]PL4.1.Vật tư'!$B$5:$L$751,11,0)</f>
        <v>5000</v>
      </c>
      <c r="I346" s="80">
        <f t="shared" si="16"/>
        <v>5000</v>
      </c>
      <c r="J346" s="458">
        <f t="shared" si="17"/>
        <v>5000</v>
      </c>
    </row>
    <row r="347" spans="1:10" ht="18.75">
      <c r="A347" s="325">
        <v>344</v>
      </c>
      <c r="B347" s="347" t="s">
        <v>584</v>
      </c>
      <c r="C347" s="326" t="s">
        <v>254</v>
      </c>
      <c r="D347" s="326">
        <v>1</v>
      </c>
      <c r="E347" s="327">
        <v>360000</v>
      </c>
      <c r="F347" s="328">
        <f t="shared" si="15"/>
        <v>360000</v>
      </c>
      <c r="G347" s="331"/>
      <c r="H347" s="80">
        <f>VLOOKUP(B347,'[1]PL4.1.Vật tư'!$B$5:$L$751,11,0)</f>
        <v>150000</v>
      </c>
      <c r="I347" s="80">
        <f t="shared" si="16"/>
        <v>150000</v>
      </c>
      <c r="J347" s="458">
        <f t="shared" si="17"/>
        <v>-210000</v>
      </c>
    </row>
    <row r="348" spans="1:10" ht="18.75">
      <c r="A348" s="325">
        <v>345</v>
      </c>
      <c r="B348" s="347" t="s">
        <v>585</v>
      </c>
      <c r="C348" s="326" t="s">
        <v>203</v>
      </c>
      <c r="D348" s="326">
        <v>0.5</v>
      </c>
      <c r="E348" s="327">
        <v>120000</v>
      </c>
      <c r="F348" s="328">
        <f t="shared" si="15"/>
        <v>60000</v>
      </c>
      <c r="G348" s="331"/>
      <c r="H348" s="80">
        <f>VLOOKUP(B348,'[1]PL4.1.Vật tư'!$B$5:$L$751,11,0)</f>
        <v>120000</v>
      </c>
      <c r="I348" s="80">
        <f t="shared" si="16"/>
        <v>60000</v>
      </c>
      <c r="J348" s="458">
        <f t="shared" si="17"/>
        <v>0</v>
      </c>
    </row>
    <row r="349" spans="1:10" ht="18.75">
      <c r="A349" s="325">
        <v>346</v>
      </c>
      <c r="B349" s="347" t="s">
        <v>586</v>
      </c>
      <c r="C349" s="326" t="s">
        <v>203</v>
      </c>
      <c r="D349" s="326">
        <v>0.5</v>
      </c>
      <c r="E349" s="327">
        <v>100000</v>
      </c>
      <c r="F349" s="328">
        <f t="shared" si="15"/>
        <v>50000</v>
      </c>
      <c r="G349" s="331"/>
      <c r="H349" s="80">
        <f>VLOOKUP(B349,'[1]PL4.1.Vật tư'!$B$5:$L$751,11,0)</f>
        <v>70000</v>
      </c>
      <c r="I349" s="80">
        <f t="shared" si="16"/>
        <v>35000</v>
      </c>
      <c r="J349" s="458">
        <f t="shared" si="17"/>
        <v>-15000</v>
      </c>
    </row>
    <row r="350" spans="1:10" ht="18.75">
      <c r="A350" s="325">
        <v>347</v>
      </c>
      <c r="B350" s="347" t="s">
        <v>587</v>
      </c>
      <c r="C350" s="326" t="s">
        <v>254</v>
      </c>
      <c r="D350" s="326">
        <v>20</v>
      </c>
      <c r="E350" s="327">
        <v>36000</v>
      </c>
      <c r="F350" s="328">
        <f t="shared" si="15"/>
        <v>720000</v>
      </c>
      <c r="G350" s="331"/>
      <c r="H350" s="80">
        <f>VLOOKUP(B350,'[1]PL4.1.Vật tư'!$B$5:$L$751,11,0)</f>
        <v>5000</v>
      </c>
      <c r="I350" s="80">
        <f t="shared" si="16"/>
        <v>100000</v>
      </c>
      <c r="J350" s="458">
        <f t="shared" si="17"/>
        <v>-620000</v>
      </c>
    </row>
    <row r="351" spans="1:10" ht="18.75">
      <c r="A351" s="325">
        <v>348</v>
      </c>
      <c r="B351" s="347" t="s">
        <v>588</v>
      </c>
      <c r="C351" s="326" t="s">
        <v>203</v>
      </c>
      <c r="D351" s="326">
        <v>5</v>
      </c>
      <c r="E351" s="327">
        <v>40000</v>
      </c>
      <c r="F351" s="328">
        <f t="shared" si="15"/>
        <v>200000</v>
      </c>
      <c r="G351" s="331"/>
      <c r="H351" s="80">
        <f>VLOOKUP(B351,'[1]PL4.1.Vật tư'!$B$5:$L$751,11,0)</f>
        <v>40000</v>
      </c>
      <c r="I351" s="80">
        <f t="shared" si="16"/>
        <v>200000</v>
      </c>
      <c r="J351" s="458">
        <f t="shared" si="17"/>
        <v>0</v>
      </c>
    </row>
    <row r="352" spans="1:10" ht="18.75">
      <c r="A352" s="325">
        <v>349</v>
      </c>
      <c r="B352" s="347" t="s">
        <v>589</v>
      </c>
      <c r="C352" s="326" t="s">
        <v>344</v>
      </c>
      <c r="D352" s="326">
        <v>2</v>
      </c>
      <c r="E352" s="327">
        <v>0</v>
      </c>
      <c r="F352" s="328">
        <f t="shared" si="15"/>
        <v>0</v>
      </c>
      <c r="G352" s="331"/>
      <c r="H352" s="80">
        <f>VLOOKUP(B352,'[1]PL4.1.Vật tư'!$B$5:$L$751,11,0)</f>
        <v>50000</v>
      </c>
      <c r="I352" s="80">
        <f t="shared" si="16"/>
        <v>100000</v>
      </c>
      <c r="J352" s="458">
        <f t="shared" si="17"/>
        <v>100000</v>
      </c>
    </row>
    <row r="353" spans="1:10" ht="18.75">
      <c r="A353" s="325">
        <v>350</v>
      </c>
      <c r="B353" s="347" t="s">
        <v>590</v>
      </c>
      <c r="C353" s="326" t="s">
        <v>264</v>
      </c>
      <c r="D353" s="326">
        <v>7.36</v>
      </c>
      <c r="E353" s="327">
        <v>388000</v>
      </c>
      <c r="F353" s="328">
        <f t="shared" si="15"/>
        <v>2855680</v>
      </c>
      <c r="G353" s="331"/>
      <c r="H353" s="80">
        <f>VLOOKUP(B353,'[1]PL4.1.Vật tư'!$B$5:$L$751,11,0)</f>
        <v>30000</v>
      </c>
      <c r="I353" s="80">
        <f t="shared" si="16"/>
        <v>220800</v>
      </c>
      <c r="J353" s="458">
        <f t="shared" si="17"/>
        <v>-2634880</v>
      </c>
    </row>
    <row r="354" spans="1:10" ht="18.75">
      <c r="A354" s="325">
        <v>351</v>
      </c>
      <c r="B354" s="347" t="s">
        <v>591</v>
      </c>
      <c r="C354" s="326" t="s">
        <v>264</v>
      </c>
      <c r="D354" s="326">
        <v>1</v>
      </c>
      <c r="E354" s="327">
        <v>308000</v>
      </c>
      <c r="F354" s="328">
        <f t="shared" si="15"/>
        <v>308000</v>
      </c>
      <c r="G354" s="331"/>
      <c r="H354" s="80">
        <f>VLOOKUP(B354,'[1]PL4.1.Vật tư'!$B$5:$L$751,11,0)</f>
        <v>308000</v>
      </c>
      <c r="I354" s="80">
        <f t="shared" si="16"/>
        <v>308000</v>
      </c>
      <c r="J354" s="458">
        <f t="shared" si="17"/>
        <v>0</v>
      </c>
    </row>
    <row r="355" spans="1:10" ht="18.75">
      <c r="A355" s="325">
        <v>352</v>
      </c>
      <c r="B355" s="347" t="s">
        <v>592</v>
      </c>
      <c r="C355" s="326" t="s">
        <v>254</v>
      </c>
      <c r="D355" s="326">
        <v>10</v>
      </c>
      <c r="E355" s="327">
        <v>52000</v>
      </c>
      <c r="F355" s="328">
        <f t="shared" si="15"/>
        <v>520000</v>
      </c>
      <c r="G355" s="331"/>
      <c r="H355" s="80">
        <f>VLOOKUP(B355,'[1]PL4.1.Vật tư'!$B$5:$L$751,11,0)</f>
        <v>15000</v>
      </c>
      <c r="I355" s="80">
        <f t="shared" si="16"/>
        <v>150000</v>
      </c>
      <c r="J355" s="458">
        <f t="shared" si="17"/>
        <v>-370000</v>
      </c>
    </row>
    <row r="356" spans="1:10" ht="18.75">
      <c r="A356" s="325">
        <v>353</v>
      </c>
      <c r="B356" s="347" t="s">
        <v>593</v>
      </c>
      <c r="C356" s="326" t="s">
        <v>264</v>
      </c>
      <c r="D356" s="326">
        <v>5</v>
      </c>
      <c r="E356" s="327">
        <v>92000</v>
      </c>
      <c r="F356" s="328">
        <f t="shared" si="15"/>
        <v>460000</v>
      </c>
      <c r="G356" s="331"/>
      <c r="H356" s="80">
        <f>VLOOKUP(B356,'[1]PL4.1.Vật tư'!$B$5:$L$751,11,0)</f>
        <v>92000</v>
      </c>
      <c r="I356" s="80">
        <f t="shared" si="16"/>
        <v>460000</v>
      </c>
      <c r="J356" s="458">
        <f t="shared" si="17"/>
        <v>0</v>
      </c>
    </row>
    <row r="357" spans="1:10" ht="18.75">
      <c r="A357" s="325">
        <v>354</v>
      </c>
      <c r="B357" s="347" t="s">
        <v>594</v>
      </c>
      <c r="C357" s="326" t="s">
        <v>264</v>
      </c>
      <c r="D357" s="326">
        <v>5</v>
      </c>
      <c r="E357" s="327">
        <v>171200</v>
      </c>
      <c r="F357" s="328">
        <f t="shared" si="15"/>
        <v>856000</v>
      </c>
      <c r="G357" s="331"/>
      <c r="H357" s="80">
        <f>VLOOKUP(B357,'[1]PL4.1.Vật tư'!$B$5:$L$751,11,0)</f>
        <v>155000</v>
      </c>
      <c r="I357" s="80">
        <f t="shared" si="16"/>
        <v>775000</v>
      </c>
      <c r="J357" s="458">
        <f t="shared" si="17"/>
        <v>-81000</v>
      </c>
    </row>
    <row r="358" spans="1:10" ht="18.75">
      <c r="A358" s="325">
        <v>355</v>
      </c>
      <c r="B358" s="347" t="s">
        <v>595</v>
      </c>
      <c r="C358" s="326" t="s">
        <v>344</v>
      </c>
      <c r="D358" s="326">
        <v>2.76</v>
      </c>
      <c r="E358" s="327">
        <v>132000</v>
      </c>
      <c r="F358" s="328">
        <f t="shared" si="15"/>
        <v>364320</v>
      </c>
      <c r="G358" s="331"/>
      <c r="H358" s="80">
        <f>VLOOKUP(B358,'[1]PL4.1.Vật tư'!$B$5:$L$751,11,0)</f>
        <v>132000</v>
      </c>
      <c r="I358" s="80">
        <f t="shared" si="16"/>
        <v>364320</v>
      </c>
      <c r="J358" s="458">
        <f t="shared" si="17"/>
        <v>0</v>
      </c>
    </row>
    <row r="359" spans="1:10" ht="18.75">
      <c r="A359" s="325">
        <v>356</v>
      </c>
      <c r="B359" s="347" t="s">
        <v>596</v>
      </c>
      <c r="C359" s="326" t="s">
        <v>302</v>
      </c>
      <c r="D359" s="326">
        <v>2</v>
      </c>
      <c r="E359" s="327">
        <v>0</v>
      </c>
      <c r="F359" s="328">
        <f t="shared" si="15"/>
        <v>0</v>
      </c>
      <c r="G359" s="331"/>
      <c r="H359" s="80">
        <v>0</v>
      </c>
      <c r="I359" s="80">
        <f t="shared" si="16"/>
        <v>0</v>
      </c>
      <c r="J359" s="458">
        <f t="shared" si="17"/>
        <v>0</v>
      </c>
    </row>
    <row r="360" spans="1:10" ht="18.75">
      <c r="A360" s="325">
        <v>357</v>
      </c>
      <c r="B360" s="347" t="s">
        <v>597</v>
      </c>
      <c r="C360" s="326" t="s">
        <v>344</v>
      </c>
      <c r="D360" s="326">
        <v>1</v>
      </c>
      <c r="E360" s="327">
        <v>123200</v>
      </c>
      <c r="F360" s="328">
        <f t="shared" si="15"/>
        <v>123200</v>
      </c>
      <c r="G360" s="331"/>
      <c r="H360" s="80">
        <f>VLOOKUP(B360,'[1]PL4.1.Vật tư'!$B$5:$L$751,11,0)</f>
        <v>75000</v>
      </c>
      <c r="I360" s="80">
        <f t="shared" si="16"/>
        <v>75000</v>
      </c>
      <c r="J360" s="458">
        <f t="shared" si="17"/>
        <v>-48200</v>
      </c>
    </row>
    <row r="361" spans="1:10" ht="18.75">
      <c r="A361" s="325">
        <v>358</v>
      </c>
      <c r="B361" s="347" t="s">
        <v>598</v>
      </c>
      <c r="C361" s="326" t="s">
        <v>344</v>
      </c>
      <c r="D361" s="326">
        <v>5</v>
      </c>
      <c r="E361" s="327">
        <v>20000</v>
      </c>
      <c r="F361" s="328">
        <f t="shared" si="15"/>
        <v>100000</v>
      </c>
      <c r="G361" s="331"/>
      <c r="H361" s="80">
        <f>VLOOKUP(B361,'[1]PL4.1.Vật tư'!$B$5:$L$751,11,0)</f>
        <v>10000</v>
      </c>
      <c r="I361" s="80">
        <f t="shared" si="16"/>
        <v>50000</v>
      </c>
      <c r="J361" s="458">
        <f t="shared" si="17"/>
        <v>-50000</v>
      </c>
    </row>
    <row r="362" spans="1:10" ht="18.75">
      <c r="A362" s="325">
        <v>359</v>
      </c>
      <c r="B362" s="347" t="s">
        <v>599</v>
      </c>
      <c r="C362" s="326" t="s">
        <v>302</v>
      </c>
      <c r="D362" s="326">
        <v>2.2999999999999998</v>
      </c>
      <c r="E362" s="327">
        <v>132000</v>
      </c>
      <c r="F362" s="328">
        <f t="shared" si="15"/>
        <v>303600</v>
      </c>
      <c r="G362" s="331"/>
      <c r="H362" s="80">
        <f>VLOOKUP(B362,'[1]PL4.1.Vật tư'!$B$5:$L$751,11,0)</f>
        <v>60000</v>
      </c>
      <c r="I362" s="80">
        <f t="shared" si="16"/>
        <v>138000</v>
      </c>
      <c r="J362" s="458">
        <f t="shared" si="17"/>
        <v>-165600</v>
      </c>
    </row>
    <row r="363" spans="1:10" ht="18.75">
      <c r="A363" s="325">
        <v>360</v>
      </c>
      <c r="B363" s="347" t="s">
        <v>600</v>
      </c>
      <c r="C363" s="326" t="s">
        <v>302</v>
      </c>
      <c r="D363" s="326">
        <v>1</v>
      </c>
      <c r="E363" s="327">
        <v>148000</v>
      </c>
      <c r="F363" s="328">
        <f t="shared" si="15"/>
        <v>148000</v>
      </c>
      <c r="G363" s="331"/>
      <c r="H363" s="80">
        <f>VLOOKUP(B363,'[1]PL4.1.Vật tư'!$B$5:$L$751,11,0)</f>
        <v>60000</v>
      </c>
      <c r="I363" s="80">
        <f t="shared" si="16"/>
        <v>60000</v>
      </c>
      <c r="J363" s="458">
        <f t="shared" si="17"/>
        <v>-88000</v>
      </c>
    </row>
    <row r="364" spans="1:10" ht="18.75">
      <c r="A364" s="325">
        <v>361</v>
      </c>
      <c r="B364" s="347" t="s">
        <v>601</v>
      </c>
      <c r="C364" s="326" t="s">
        <v>302</v>
      </c>
      <c r="D364" s="326">
        <v>1</v>
      </c>
      <c r="E364" s="327">
        <v>228000</v>
      </c>
      <c r="F364" s="328">
        <f t="shared" si="15"/>
        <v>228000</v>
      </c>
      <c r="G364" s="331"/>
      <c r="H364" s="80">
        <f>VLOOKUP(B364,'[1]PL4.1.Vật tư'!$B$5:$L$751,11,0)</f>
        <v>60000</v>
      </c>
      <c r="I364" s="80">
        <f t="shared" si="16"/>
        <v>60000</v>
      </c>
      <c r="J364" s="458">
        <f t="shared" si="17"/>
        <v>-168000</v>
      </c>
    </row>
    <row r="365" spans="1:10" ht="18.75">
      <c r="A365" s="325">
        <v>362</v>
      </c>
      <c r="B365" s="347" t="s">
        <v>602</v>
      </c>
      <c r="C365" s="326" t="s">
        <v>302</v>
      </c>
      <c r="D365" s="326">
        <v>1</v>
      </c>
      <c r="E365" s="327">
        <v>228000</v>
      </c>
      <c r="F365" s="328">
        <f t="shared" si="15"/>
        <v>228000</v>
      </c>
      <c r="G365" s="331"/>
      <c r="H365" s="80">
        <f>VLOOKUP(B365,'[1]PL4.1.Vật tư'!$B$5:$L$751,11,0)</f>
        <v>60000</v>
      </c>
      <c r="I365" s="80">
        <f t="shared" si="16"/>
        <v>60000</v>
      </c>
      <c r="J365" s="458">
        <f t="shared" si="17"/>
        <v>-168000</v>
      </c>
    </row>
    <row r="366" spans="1:10" ht="18.75">
      <c r="A366" s="325">
        <v>363</v>
      </c>
      <c r="B366" s="347" t="s">
        <v>603</v>
      </c>
      <c r="C366" s="326" t="s">
        <v>302</v>
      </c>
      <c r="D366" s="326">
        <v>1</v>
      </c>
      <c r="E366" s="327">
        <v>228000</v>
      </c>
      <c r="F366" s="328">
        <f t="shared" si="15"/>
        <v>228000</v>
      </c>
      <c r="G366" s="331"/>
      <c r="H366" s="80">
        <f>VLOOKUP(B366,'[1]PL4.1.Vật tư'!$B$5:$L$751,11,0)</f>
        <v>60000</v>
      </c>
      <c r="I366" s="80">
        <f t="shared" si="16"/>
        <v>60000</v>
      </c>
      <c r="J366" s="458">
        <f t="shared" si="17"/>
        <v>-168000</v>
      </c>
    </row>
    <row r="367" spans="1:10" ht="18.75">
      <c r="A367" s="325">
        <v>364</v>
      </c>
      <c r="B367" s="347" t="s">
        <v>604</v>
      </c>
      <c r="C367" s="326" t="s">
        <v>302</v>
      </c>
      <c r="D367" s="326">
        <v>10</v>
      </c>
      <c r="E367" s="327">
        <v>211200</v>
      </c>
      <c r="F367" s="328">
        <f t="shared" si="15"/>
        <v>2112000</v>
      </c>
      <c r="G367" s="331"/>
      <c r="H367" s="80">
        <f>VLOOKUP(B367,'[1]PL4.1.Vật tư'!$B$5:$L$751,11,0)</f>
        <v>120000</v>
      </c>
      <c r="I367" s="80">
        <f t="shared" si="16"/>
        <v>1200000</v>
      </c>
      <c r="J367" s="458">
        <f t="shared" si="17"/>
        <v>-912000</v>
      </c>
    </row>
    <row r="368" spans="1:10" ht="18.75">
      <c r="A368" s="325">
        <v>365</v>
      </c>
      <c r="B368" s="347" t="s">
        <v>605</v>
      </c>
      <c r="C368" s="326" t="s">
        <v>344</v>
      </c>
      <c r="D368" s="326">
        <v>2</v>
      </c>
      <c r="E368" s="327">
        <v>0</v>
      </c>
      <c r="F368" s="328">
        <f t="shared" si="15"/>
        <v>0</v>
      </c>
      <c r="G368" s="331"/>
      <c r="I368" s="80">
        <f t="shared" si="16"/>
        <v>0</v>
      </c>
      <c r="J368" s="458">
        <f t="shared" si="17"/>
        <v>0</v>
      </c>
    </row>
    <row r="369" spans="1:10" ht="18.75">
      <c r="A369" s="325">
        <v>366</v>
      </c>
      <c r="B369" s="347" t="s">
        <v>606</v>
      </c>
      <c r="C369" s="326" t="s">
        <v>254</v>
      </c>
      <c r="D369" s="326">
        <v>15</v>
      </c>
      <c r="E369" s="327">
        <v>40000</v>
      </c>
      <c r="F369" s="328">
        <f t="shared" si="15"/>
        <v>600000</v>
      </c>
      <c r="G369" s="331"/>
      <c r="H369" s="80">
        <f>VLOOKUP(B369,'[1]PL4.1.Vật tư'!$B$5:$L$751,11,0)</f>
        <v>5000</v>
      </c>
      <c r="I369" s="80">
        <f t="shared" si="16"/>
        <v>75000</v>
      </c>
      <c r="J369" s="458">
        <f t="shared" si="17"/>
        <v>-525000</v>
      </c>
    </row>
    <row r="370" spans="1:10" ht="18.75">
      <c r="A370" s="325">
        <v>367</v>
      </c>
      <c r="B370" s="347" t="s">
        <v>607</v>
      </c>
      <c r="C370" s="326" t="s">
        <v>344</v>
      </c>
      <c r="D370" s="326">
        <v>1</v>
      </c>
      <c r="E370" s="327">
        <v>256000</v>
      </c>
      <c r="F370" s="328">
        <f t="shared" si="15"/>
        <v>256000</v>
      </c>
      <c r="G370" s="331"/>
      <c r="H370" s="80">
        <f>VLOOKUP(B370,'[1]PL4.1.Vật tư'!$B$5:$L$751,11,0)</f>
        <v>256000</v>
      </c>
      <c r="I370" s="80">
        <f t="shared" si="16"/>
        <v>256000</v>
      </c>
      <c r="J370" s="458">
        <f t="shared" si="17"/>
        <v>0</v>
      </c>
    </row>
    <row r="371" spans="1:10" ht="18.75">
      <c r="A371" s="325">
        <v>368</v>
      </c>
      <c r="B371" s="347" t="s">
        <v>608</v>
      </c>
      <c r="C371" s="326" t="s">
        <v>344</v>
      </c>
      <c r="D371" s="326">
        <v>0.5</v>
      </c>
      <c r="E371" s="327">
        <v>108000</v>
      </c>
      <c r="F371" s="328">
        <f t="shared" si="15"/>
        <v>54000</v>
      </c>
      <c r="G371" s="331"/>
      <c r="H371" s="80">
        <f>VLOOKUP(B371,'[1]PL4.1.Vật tư'!$B$5:$L$751,11,0)</f>
        <v>75000</v>
      </c>
      <c r="I371" s="80">
        <f t="shared" si="16"/>
        <v>37500</v>
      </c>
      <c r="J371" s="458">
        <f t="shared" si="17"/>
        <v>-16500</v>
      </c>
    </row>
    <row r="372" spans="1:10" ht="18.75">
      <c r="A372" s="325">
        <v>369</v>
      </c>
      <c r="B372" s="347" t="s">
        <v>609</v>
      </c>
      <c r="C372" s="326" t="s">
        <v>344</v>
      </c>
      <c r="D372" s="326">
        <v>3.5</v>
      </c>
      <c r="E372" s="327">
        <v>108000</v>
      </c>
      <c r="F372" s="328">
        <f t="shared" si="15"/>
        <v>378000</v>
      </c>
      <c r="G372" s="331"/>
      <c r="H372" s="80">
        <f>VLOOKUP(B372,'[1]PL4.1.Vật tư'!$B$5:$L$751,11,0)</f>
        <v>100000</v>
      </c>
      <c r="I372" s="80">
        <f t="shared" si="16"/>
        <v>350000</v>
      </c>
      <c r="J372" s="458">
        <f t="shared" si="17"/>
        <v>-28000</v>
      </c>
    </row>
    <row r="373" spans="1:10" ht="18.75">
      <c r="A373" s="325">
        <v>370</v>
      </c>
      <c r="B373" s="347" t="s">
        <v>610</v>
      </c>
      <c r="C373" s="326" t="s">
        <v>344</v>
      </c>
      <c r="D373" s="326">
        <v>1.2</v>
      </c>
      <c r="E373" s="327">
        <v>108000</v>
      </c>
      <c r="F373" s="328">
        <f t="shared" si="15"/>
        <v>129600</v>
      </c>
      <c r="G373" s="331"/>
      <c r="H373" s="80">
        <f>VLOOKUP(B373,'[1]PL4.1.Vật tư'!$B$5:$L$751,11,0)</f>
        <v>100000</v>
      </c>
      <c r="I373" s="80">
        <f t="shared" si="16"/>
        <v>120000</v>
      </c>
      <c r="J373" s="458">
        <f t="shared" si="17"/>
        <v>-9600</v>
      </c>
    </row>
    <row r="374" spans="1:10" ht="18.75">
      <c r="A374" s="325">
        <v>371</v>
      </c>
      <c r="B374" s="347" t="s">
        <v>611</v>
      </c>
      <c r="C374" s="326" t="s">
        <v>344</v>
      </c>
      <c r="D374" s="326">
        <v>1.2</v>
      </c>
      <c r="E374" s="327">
        <v>360000</v>
      </c>
      <c r="F374" s="328">
        <f t="shared" si="15"/>
        <v>432000</v>
      </c>
      <c r="G374" s="331"/>
      <c r="H374" s="80">
        <f>VLOOKUP(B374,'[1]PL4.1.Vật tư'!$B$5:$L$751,11,0)</f>
        <v>250000</v>
      </c>
      <c r="I374" s="80">
        <f t="shared" si="16"/>
        <v>300000</v>
      </c>
      <c r="J374" s="458">
        <f t="shared" si="17"/>
        <v>-132000</v>
      </c>
    </row>
    <row r="375" spans="1:10" ht="18.75">
      <c r="A375" s="325">
        <v>372</v>
      </c>
      <c r="B375" s="347" t="s">
        <v>612</v>
      </c>
      <c r="C375" s="326" t="s">
        <v>344</v>
      </c>
      <c r="D375" s="326">
        <v>3.5</v>
      </c>
      <c r="E375" s="327">
        <v>200000</v>
      </c>
      <c r="F375" s="328">
        <f t="shared" si="15"/>
        <v>700000</v>
      </c>
      <c r="G375" s="331"/>
      <c r="H375" s="80">
        <f>VLOOKUP(B375,'[1]PL4.1.Vật tư'!$B$5:$L$751,11,0)</f>
        <v>70000</v>
      </c>
      <c r="I375" s="80">
        <f t="shared" si="16"/>
        <v>245000</v>
      </c>
      <c r="J375" s="458">
        <f t="shared" si="17"/>
        <v>-455000</v>
      </c>
    </row>
    <row r="376" spans="1:10" ht="18.75">
      <c r="A376" s="325">
        <v>373</v>
      </c>
      <c r="B376" s="347" t="s">
        <v>613</v>
      </c>
      <c r="C376" s="326" t="s">
        <v>344</v>
      </c>
      <c r="D376" s="326">
        <v>1.2</v>
      </c>
      <c r="E376" s="327">
        <v>280000</v>
      </c>
      <c r="F376" s="328">
        <f t="shared" si="15"/>
        <v>336000</v>
      </c>
      <c r="G376" s="331"/>
      <c r="H376" s="80">
        <f>VLOOKUP(B376,'[1]PL4.1.Vật tư'!$B$5:$L$751,11,0)</f>
        <v>60000</v>
      </c>
      <c r="I376" s="80">
        <f t="shared" si="16"/>
        <v>72000</v>
      </c>
      <c r="J376" s="458">
        <f t="shared" si="17"/>
        <v>-264000</v>
      </c>
    </row>
    <row r="377" spans="1:10" ht="18.75">
      <c r="A377" s="325">
        <v>374</v>
      </c>
      <c r="B377" s="347" t="s">
        <v>614</v>
      </c>
      <c r="C377" s="326" t="s">
        <v>344</v>
      </c>
      <c r="D377" s="326">
        <v>1.2</v>
      </c>
      <c r="E377" s="327">
        <v>100000</v>
      </c>
      <c r="F377" s="328">
        <f t="shared" si="15"/>
        <v>120000</v>
      </c>
      <c r="G377" s="331"/>
      <c r="H377" s="80">
        <f>VLOOKUP(B377,'[1]PL4.1.Vật tư'!$B$5:$L$751,11,0)</f>
        <v>100000</v>
      </c>
      <c r="I377" s="80">
        <f t="shared" si="16"/>
        <v>120000</v>
      </c>
      <c r="J377" s="458">
        <f t="shared" si="17"/>
        <v>0</v>
      </c>
    </row>
    <row r="378" spans="1:10" ht="18.75">
      <c r="A378" s="325">
        <v>375</v>
      </c>
      <c r="B378" s="347" t="s">
        <v>615</v>
      </c>
      <c r="C378" s="326" t="s">
        <v>344</v>
      </c>
      <c r="D378" s="326">
        <v>1.2</v>
      </c>
      <c r="E378" s="327">
        <v>184000</v>
      </c>
      <c r="F378" s="328">
        <f t="shared" si="15"/>
        <v>220800</v>
      </c>
      <c r="G378" s="331"/>
      <c r="H378" s="80">
        <f>VLOOKUP(B378,'[1]PL4.1.Vật tư'!$B$5:$L$751,11,0)</f>
        <v>150000</v>
      </c>
      <c r="I378" s="80">
        <f t="shared" si="16"/>
        <v>180000</v>
      </c>
      <c r="J378" s="458">
        <f t="shared" si="17"/>
        <v>-40800</v>
      </c>
    </row>
    <row r="379" spans="1:10" ht="18.75">
      <c r="A379" s="325">
        <v>376</v>
      </c>
      <c r="B379" s="347" t="s">
        <v>616</v>
      </c>
      <c r="C379" s="326" t="s">
        <v>344</v>
      </c>
      <c r="D379" s="326">
        <v>1.2</v>
      </c>
      <c r="E379" s="327">
        <v>52000</v>
      </c>
      <c r="F379" s="328">
        <f t="shared" si="15"/>
        <v>62400</v>
      </c>
      <c r="G379" s="331"/>
      <c r="H379" s="80">
        <f>VLOOKUP(B379,'[1]PL4.1.Vật tư'!$B$5:$L$751,11,0)</f>
        <v>40000</v>
      </c>
      <c r="I379" s="80">
        <f t="shared" si="16"/>
        <v>48000</v>
      </c>
      <c r="J379" s="458">
        <f t="shared" si="17"/>
        <v>-14400</v>
      </c>
    </row>
    <row r="380" spans="1:10" ht="18.75">
      <c r="A380" s="325">
        <v>377</v>
      </c>
      <c r="B380" s="347" t="s">
        <v>617</v>
      </c>
      <c r="C380" s="326" t="s">
        <v>344</v>
      </c>
      <c r="D380" s="326">
        <v>0.3</v>
      </c>
      <c r="E380" s="327">
        <v>100000</v>
      </c>
      <c r="F380" s="328">
        <f t="shared" si="15"/>
        <v>30000</v>
      </c>
      <c r="G380" s="331"/>
      <c r="H380" s="80">
        <f>VLOOKUP(B380,'[1]PL4.1.Vật tư'!$B$5:$L$751,11,0)</f>
        <v>50000</v>
      </c>
      <c r="I380" s="80">
        <f t="shared" si="16"/>
        <v>15000</v>
      </c>
      <c r="J380" s="458">
        <f t="shared" si="17"/>
        <v>-15000</v>
      </c>
    </row>
    <row r="381" spans="1:10" ht="18.75">
      <c r="A381" s="325">
        <v>378</v>
      </c>
      <c r="B381" s="347" t="s">
        <v>618</v>
      </c>
      <c r="C381" s="326" t="s">
        <v>344</v>
      </c>
      <c r="D381" s="326">
        <v>1.1499999999999999</v>
      </c>
      <c r="E381" s="327">
        <v>168000</v>
      </c>
      <c r="F381" s="328">
        <f t="shared" si="15"/>
        <v>193199.99999999997</v>
      </c>
      <c r="G381" s="331"/>
      <c r="H381" s="80">
        <f>VLOOKUP(B381,'[1]PL4.1.Vật tư'!$B$5:$L$751,11,0)</f>
        <v>50000</v>
      </c>
      <c r="I381" s="80">
        <f t="shared" si="16"/>
        <v>57499.999999999993</v>
      </c>
      <c r="J381" s="458">
        <f t="shared" si="17"/>
        <v>-135699.99999999997</v>
      </c>
    </row>
    <row r="382" spans="1:10" ht="18.75">
      <c r="A382" s="325">
        <v>379</v>
      </c>
      <c r="B382" s="347" t="s">
        <v>619</v>
      </c>
      <c r="C382" s="326" t="s">
        <v>344</v>
      </c>
      <c r="D382" s="326">
        <v>1</v>
      </c>
      <c r="E382" s="327">
        <v>96000</v>
      </c>
      <c r="F382" s="328">
        <f t="shared" si="15"/>
        <v>96000</v>
      </c>
      <c r="G382" s="331"/>
      <c r="H382" s="80">
        <f>VLOOKUP(B382,'[1]PL4.1.Vật tư'!$B$5:$L$751,11,0)</f>
        <v>96000</v>
      </c>
      <c r="I382" s="80">
        <f t="shared" si="16"/>
        <v>96000</v>
      </c>
      <c r="J382" s="458">
        <f t="shared" si="17"/>
        <v>0</v>
      </c>
    </row>
    <row r="383" spans="1:10" ht="18.75">
      <c r="A383" s="325">
        <v>380</v>
      </c>
      <c r="B383" s="347" t="s">
        <v>620</v>
      </c>
      <c r="C383" s="326" t="s">
        <v>344</v>
      </c>
      <c r="D383" s="326">
        <v>4</v>
      </c>
      <c r="E383" s="327">
        <v>200000</v>
      </c>
      <c r="F383" s="328">
        <f t="shared" si="15"/>
        <v>800000</v>
      </c>
      <c r="G383" s="331"/>
      <c r="H383" s="80">
        <f>VLOOKUP(B383,'[1]PL4.1.Vật tư'!$B$5:$L$751,11,0)</f>
        <v>150000</v>
      </c>
      <c r="I383" s="80">
        <f t="shared" si="16"/>
        <v>600000</v>
      </c>
      <c r="J383" s="458">
        <f t="shared" si="17"/>
        <v>-200000</v>
      </c>
    </row>
    <row r="384" spans="1:10" ht="18.75">
      <c r="A384" s="325">
        <v>381</v>
      </c>
      <c r="B384" s="347" t="s">
        <v>621</v>
      </c>
      <c r="C384" s="326" t="s">
        <v>344</v>
      </c>
      <c r="D384" s="326">
        <v>0.8</v>
      </c>
      <c r="E384" s="327">
        <v>184000</v>
      </c>
      <c r="F384" s="328">
        <f t="shared" si="15"/>
        <v>147200</v>
      </c>
      <c r="G384" s="331"/>
      <c r="H384" s="80">
        <f>VLOOKUP(B384,'[1]PL4.1.Vật tư'!$B$5:$L$751,11,0)</f>
        <v>180000</v>
      </c>
      <c r="I384" s="80">
        <f t="shared" si="16"/>
        <v>144000</v>
      </c>
      <c r="J384" s="458">
        <f t="shared" si="17"/>
        <v>-3200</v>
      </c>
    </row>
    <row r="385" spans="1:10" ht="18.75">
      <c r="A385" s="325">
        <v>382</v>
      </c>
      <c r="B385" s="347" t="s">
        <v>622</v>
      </c>
      <c r="C385" s="326" t="s">
        <v>254</v>
      </c>
      <c r="D385" s="326">
        <v>1</v>
      </c>
      <c r="E385" s="327">
        <v>160000</v>
      </c>
      <c r="F385" s="328">
        <f t="shared" si="15"/>
        <v>160000</v>
      </c>
      <c r="G385" s="331"/>
      <c r="H385" s="80">
        <f>VLOOKUP(B385,'[1]PL4.1.Vật tư'!$B$5:$L$751,11,0)</f>
        <v>70000</v>
      </c>
      <c r="I385" s="80">
        <f t="shared" si="16"/>
        <v>70000</v>
      </c>
      <c r="J385" s="458">
        <f t="shared" si="17"/>
        <v>-90000</v>
      </c>
    </row>
    <row r="386" spans="1:10" ht="18.75">
      <c r="A386" s="325">
        <v>383</v>
      </c>
      <c r="B386" s="347" t="s">
        <v>623</v>
      </c>
      <c r="C386" s="326" t="s">
        <v>203</v>
      </c>
      <c r="D386" s="326">
        <v>3.8</v>
      </c>
      <c r="E386" s="327">
        <v>208000</v>
      </c>
      <c r="F386" s="328">
        <f t="shared" si="15"/>
        <v>790400</v>
      </c>
      <c r="G386" s="331"/>
      <c r="H386" s="80">
        <f>VLOOKUP(B386,'[1]PL4.1.Vật tư'!$B$5:$L$751,11,0)</f>
        <v>208000</v>
      </c>
      <c r="I386" s="80">
        <f t="shared" si="16"/>
        <v>790400</v>
      </c>
      <c r="J386" s="458">
        <f t="shared" si="17"/>
        <v>0</v>
      </c>
    </row>
    <row r="387" spans="1:10" ht="18.75">
      <c r="A387" s="325">
        <v>384</v>
      </c>
      <c r="B387" s="347" t="s">
        <v>624</v>
      </c>
      <c r="C387" s="326" t="s">
        <v>203</v>
      </c>
      <c r="D387" s="326">
        <v>1.2</v>
      </c>
      <c r="E387" s="327">
        <v>280000</v>
      </c>
      <c r="F387" s="328">
        <f t="shared" si="15"/>
        <v>336000</v>
      </c>
      <c r="G387" s="331"/>
      <c r="H387" s="80">
        <f>VLOOKUP(B387,'[1]PL4.1.Vật tư'!$B$5:$L$751,11,0)</f>
        <v>200000</v>
      </c>
      <c r="I387" s="80">
        <f t="shared" si="16"/>
        <v>240000</v>
      </c>
      <c r="J387" s="458">
        <f t="shared" si="17"/>
        <v>-96000</v>
      </c>
    </row>
    <row r="388" spans="1:10" ht="18.75">
      <c r="A388" s="325">
        <v>385</v>
      </c>
      <c r="B388" s="347" t="s">
        <v>625</v>
      </c>
      <c r="C388" s="326" t="s">
        <v>203</v>
      </c>
      <c r="D388" s="326">
        <v>0.8</v>
      </c>
      <c r="E388" s="327">
        <v>128000</v>
      </c>
      <c r="F388" s="328">
        <f t="shared" si="15"/>
        <v>102400</v>
      </c>
      <c r="G388" s="331"/>
      <c r="H388" s="80">
        <f>VLOOKUP(B388,'[1]PL4.1.Vật tư'!$B$5:$L$751,11,0)</f>
        <v>128000</v>
      </c>
      <c r="I388" s="80">
        <f t="shared" si="16"/>
        <v>102400</v>
      </c>
      <c r="J388" s="458">
        <f t="shared" si="17"/>
        <v>0</v>
      </c>
    </row>
    <row r="389" spans="1:10" ht="18.75">
      <c r="A389" s="325">
        <v>386</v>
      </c>
      <c r="B389" s="347" t="s">
        <v>626</v>
      </c>
      <c r="C389" s="326" t="s">
        <v>254</v>
      </c>
      <c r="D389" s="326">
        <v>1</v>
      </c>
      <c r="E389" s="327">
        <v>96000</v>
      </c>
      <c r="F389" s="328">
        <f t="shared" ref="F389:F452" si="18">D389*E389</f>
        <v>96000</v>
      </c>
      <c r="G389" s="331"/>
      <c r="H389" s="80">
        <f>VLOOKUP(B389,'[1]PL4.1.Vật tư'!$B$5:$L$751,11,0)</f>
        <v>50000</v>
      </c>
      <c r="I389" s="80">
        <f t="shared" ref="I389:I452" si="19">H389*D389</f>
        <v>50000</v>
      </c>
      <c r="J389" s="458">
        <f t="shared" ref="J389:J452" si="20">I389-F389</f>
        <v>-46000</v>
      </c>
    </row>
    <row r="390" spans="1:10" ht="18.75">
      <c r="A390" s="325">
        <v>387</v>
      </c>
      <c r="B390" s="347" t="s">
        <v>627</v>
      </c>
      <c r="C390" s="326" t="s">
        <v>203</v>
      </c>
      <c r="D390" s="326">
        <v>0.5</v>
      </c>
      <c r="E390" s="327">
        <v>99200</v>
      </c>
      <c r="F390" s="328">
        <f t="shared" si="18"/>
        <v>49600</v>
      </c>
      <c r="G390" s="331"/>
      <c r="H390" s="80">
        <f>VLOOKUP(B390,'[1]PL4.1.Vật tư'!$B$5:$L$751,11,0)</f>
        <v>99200</v>
      </c>
      <c r="I390" s="80">
        <f t="shared" si="19"/>
        <v>49600</v>
      </c>
      <c r="J390" s="458">
        <f t="shared" si="20"/>
        <v>0</v>
      </c>
    </row>
    <row r="391" spans="1:10" ht="18.75">
      <c r="A391" s="325">
        <v>388</v>
      </c>
      <c r="B391" s="347" t="s">
        <v>628</v>
      </c>
      <c r="C391" s="326" t="s">
        <v>629</v>
      </c>
      <c r="D391" s="326">
        <v>44</v>
      </c>
      <c r="E391" s="327">
        <v>88000</v>
      </c>
      <c r="F391" s="328">
        <f t="shared" si="18"/>
        <v>3872000</v>
      </c>
      <c r="G391" s="331"/>
      <c r="H391" s="80">
        <f>VLOOKUP(B391,'[1]PL4.1.Vật tư'!$B$5:$L$751,11,0)</f>
        <v>88000</v>
      </c>
      <c r="I391" s="80">
        <f t="shared" si="19"/>
        <v>3872000</v>
      </c>
      <c r="J391" s="458">
        <f t="shared" si="20"/>
        <v>0</v>
      </c>
    </row>
    <row r="392" spans="1:10" ht="18.75">
      <c r="A392" s="325">
        <v>389</v>
      </c>
      <c r="B392" s="347" t="s">
        <v>630</v>
      </c>
      <c r="C392" s="326" t="s">
        <v>268</v>
      </c>
      <c r="D392" s="326">
        <v>2.2999999999999998</v>
      </c>
      <c r="E392" s="327">
        <v>96000</v>
      </c>
      <c r="F392" s="328">
        <f t="shared" si="18"/>
        <v>220799.99999999997</v>
      </c>
      <c r="G392" s="331"/>
      <c r="H392" s="80">
        <f>VLOOKUP(B392,'[1]PL4.1.Vật tư'!$B$5:$L$751,11,0)</f>
        <v>60000</v>
      </c>
      <c r="I392" s="80">
        <f t="shared" si="19"/>
        <v>138000</v>
      </c>
      <c r="J392" s="458">
        <f t="shared" si="20"/>
        <v>-82799.999999999971</v>
      </c>
    </row>
    <row r="393" spans="1:10" ht="18.75">
      <c r="A393" s="325">
        <v>390</v>
      </c>
      <c r="B393" s="347" t="s">
        <v>631</v>
      </c>
      <c r="C393" s="326" t="s">
        <v>268</v>
      </c>
      <c r="D393" s="326">
        <v>1.2</v>
      </c>
      <c r="E393" s="327">
        <v>96000</v>
      </c>
      <c r="F393" s="328">
        <f t="shared" si="18"/>
        <v>115200</v>
      </c>
      <c r="G393" s="331"/>
      <c r="H393" s="80">
        <f>VLOOKUP(B393,'[1]PL4.1.Vật tư'!$B$5:$L$751,11,0)</f>
        <v>60000</v>
      </c>
      <c r="I393" s="80">
        <f t="shared" si="19"/>
        <v>72000</v>
      </c>
      <c r="J393" s="458">
        <f t="shared" si="20"/>
        <v>-43200</v>
      </c>
    </row>
    <row r="394" spans="1:10" ht="18.75">
      <c r="A394" s="325">
        <v>391</v>
      </c>
      <c r="B394" s="347" t="s">
        <v>632</v>
      </c>
      <c r="C394" s="326" t="s">
        <v>268</v>
      </c>
      <c r="D394" s="326">
        <v>0.5</v>
      </c>
      <c r="E394" s="327">
        <v>96000</v>
      </c>
      <c r="F394" s="328">
        <f t="shared" si="18"/>
        <v>48000</v>
      </c>
      <c r="G394" s="331"/>
      <c r="H394" s="80">
        <f>VLOOKUP(B394,'[1]PL4.1.Vật tư'!$B$5:$L$751,11,0)</f>
        <v>96000</v>
      </c>
      <c r="I394" s="80">
        <f t="shared" si="19"/>
        <v>48000</v>
      </c>
      <c r="J394" s="458">
        <f t="shared" si="20"/>
        <v>0</v>
      </c>
    </row>
    <row r="395" spans="1:10" ht="18.75">
      <c r="A395" s="325">
        <v>392</v>
      </c>
      <c r="B395" s="347" t="s">
        <v>633</v>
      </c>
      <c r="C395" s="326" t="s">
        <v>268</v>
      </c>
      <c r="D395" s="326">
        <v>0.5</v>
      </c>
      <c r="E395" s="327">
        <v>96000</v>
      </c>
      <c r="F395" s="328">
        <f t="shared" si="18"/>
        <v>48000</v>
      </c>
      <c r="G395" s="331"/>
      <c r="H395" s="80">
        <f>VLOOKUP(B395,'[1]PL4.1.Vật tư'!$B$5:$L$751,11,0)</f>
        <v>60000</v>
      </c>
      <c r="I395" s="80">
        <f t="shared" si="19"/>
        <v>30000</v>
      </c>
      <c r="J395" s="458">
        <f t="shared" si="20"/>
        <v>-18000</v>
      </c>
    </row>
    <row r="396" spans="1:10" ht="18.75">
      <c r="A396" s="325">
        <v>393</v>
      </c>
      <c r="B396" s="347" t="s">
        <v>634</v>
      </c>
      <c r="C396" s="326" t="s">
        <v>268</v>
      </c>
      <c r="D396" s="326">
        <v>0.5</v>
      </c>
      <c r="E396" s="327">
        <v>96000</v>
      </c>
      <c r="F396" s="328">
        <f t="shared" si="18"/>
        <v>48000</v>
      </c>
      <c r="G396" s="331"/>
      <c r="H396" s="80">
        <f>VLOOKUP(B396,'[1]PL4.1.Vật tư'!$B$5:$L$751,11,0)</f>
        <v>60000</v>
      </c>
      <c r="I396" s="80">
        <f t="shared" si="19"/>
        <v>30000</v>
      </c>
      <c r="J396" s="458">
        <f t="shared" si="20"/>
        <v>-18000</v>
      </c>
    </row>
    <row r="397" spans="1:10" ht="18.75">
      <c r="A397" s="325">
        <v>394</v>
      </c>
      <c r="B397" s="347" t="s">
        <v>635</v>
      </c>
      <c r="C397" s="326" t="s">
        <v>268</v>
      </c>
      <c r="D397" s="326">
        <v>2.2000000000000002</v>
      </c>
      <c r="E397" s="327">
        <v>96000</v>
      </c>
      <c r="F397" s="328">
        <f t="shared" si="18"/>
        <v>211200.00000000003</v>
      </c>
      <c r="G397" s="331"/>
      <c r="H397" s="80">
        <f>VLOOKUP(B397,'[1]PL4.1.Vật tư'!$B$5:$L$751,11,0)</f>
        <v>96000</v>
      </c>
      <c r="I397" s="80">
        <f t="shared" si="19"/>
        <v>211200.00000000003</v>
      </c>
      <c r="J397" s="458">
        <f t="shared" si="20"/>
        <v>0</v>
      </c>
    </row>
    <row r="398" spans="1:10" ht="18.75">
      <c r="A398" s="325">
        <v>395</v>
      </c>
      <c r="B398" s="347" t="s">
        <v>636</v>
      </c>
      <c r="C398" s="326" t="s">
        <v>268</v>
      </c>
      <c r="D398" s="326">
        <v>1.2</v>
      </c>
      <c r="E398" s="327">
        <v>96000</v>
      </c>
      <c r="F398" s="328">
        <f t="shared" si="18"/>
        <v>115200</v>
      </c>
      <c r="G398" s="331"/>
      <c r="H398" s="80">
        <f>VLOOKUP(B398,'[1]PL4.1.Vật tư'!$B$5:$L$751,11,0)</f>
        <v>70000</v>
      </c>
      <c r="I398" s="80">
        <f t="shared" si="19"/>
        <v>84000</v>
      </c>
      <c r="J398" s="458">
        <f t="shared" si="20"/>
        <v>-31200</v>
      </c>
    </row>
    <row r="399" spans="1:10" ht="18.75">
      <c r="A399" s="325">
        <v>396</v>
      </c>
      <c r="B399" s="347" t="s">
        <v>637</v>
      </c>
      <c r="C399" s="326" t="s">
        <v>268</v>
      </c>
      <c r="D399" s="326">
        <v>7.5</v>
      </c>
      <c r="E399" s="327">
        <v>184000</v>
      </c>
      <c r="F399" s="328">
        <f t="shared" si="18"/>
        <v>1380000</v>
      </c>
      <c r="G399" s="331"/>
      <c r="H399" s="80">
        <f>VLOOKUP(B399,'[1]PL4.1.Vật tư'!$B$5:$L$751,11,0)</f>
        <v>30000</v>
      </c>
      <c r="I399" s="80">
        <f t="shared" si="19"/>
        <v>225000</v>
      </c>
      <c r="J399" s="458">
        <f t="shared" si="20"/>
        <v>-1155000</v>
      </c>
    </row>
    <row r="400" spans="1:10" ht="18.75">
      <c r="A400" s="325">
        <v>397</v>
      </c>
      <c r="B400" s="347" t="s">
        <v>638</v>
      </c>
      <c r="C400" s="326" t="s">
        <v>268</v>
      </c>
      <c r="D400" s="326">
        <v>1.5</v>
      </c>
      <c r="E400" s="327">
        <v>184000</v>
      </c>
      <c r="F400" s="328">
        <f t="shared" si="18"/>
        <v>276000</v>
      </c>
      <c r="G400" s="331"/>
      <c r="H400" s="80">
        <f>VLOOKUP(B400,'[1]PL4.1.Vật tư'!$B$5:$L$751,11,0)</f>
        <v>30000</v>
      </c>
      <c r="I400" s="80">
        <f t="shared" si="19"/>
        <v>45000</v>
      </c>
      <c r="J400" s="458">
        <f t="shared" si="20"/>
        <v>-231000</v>
      </c>
    </row>
    <row r="401" spans="1:10" ht="18.75">
      <c r="A401" s="325">
        <v>398</v>
      </c>
      <c r="B401" s="347" t="s">
        <v>639</v>
      </c>
      <c r="C401" s="326" t="s">
        <v>268</v>
      </c>
      <c r="D401" s="326">
        <v>2.2999999999999998</v>
      </c>
      <c r="E401" s="327">
        <v>96000</v>
      </c>
      <c r="F401" s="328">
        <f t="shared" si="18"/>
        <v>220799.99999999997</v>
      </c>
      <c r="G401" s="331"/>
      <c r="H401" s="80">
        <f>VLOOKUP(B401,'[1]PL4.1.Vật tư'!$B$5:$L$751,11,0)</f>
        <v>70000</v>
      </c>
      <c r="I401" s="80">
        <f t="shared" si="19"/>
        <v>161000</v>
      </c>
      <c r="J401" s="458">
        <f t="shared" si="20"/>
        <v>-59799.999999999971</v>
      </c>
    </row>
    <row r="402" spans="1:10" ht="18.75">
      <c r="A402" s="325">
        <v>399</v>
      </c>
      <c r="B402" s="347" t="s">
        <v>640</v>
      </c>
      <c r="C402" s="326" t="s">
        <v>268</v>
      </c>
      <c r="D402" s="326">
        <v>6.5</v>
      </c>
      <c r="E402" s="327">
        <v>96000</v>
      </c>
      <c r="F402" s="328">
        <f t="shared" si="18"/>
        <v>624000</v>
      </c>
      <c r="G402" s="331"/>
      <c r="H402" s="80">
        <f>VLOOKUP(B402,'[1]PL4.1.Vật tư'!$B$5:$L$751,11,0)</f>
        <v>60000</v>
      </c>
      <c r="I402" s="80">
        <f t="shared" si="19"/>
        <v>390000</v>
      </c>
      <c r="J402" s="458">
        <f t="shared" si="20"/>
        <v>-234000</v>
      </c>
    </row>
    <row r="403" spans="1:10" ht="18.75">
      <c r="A403" s="325">
        <v>400</v>
      </c>
      <c r="B403" s="347" t="s">
        <v>641</v>
      </c>
      <c r="C403" s="326" t="s">
        <v>268</v>
      </c>
      <c r="D403" s="326">
        <v>1.2</v>
      </c>
      <c r="E403" s="327">
        <v>96000</v>
      </c>
      <c r="F403" s="328">
        <f t="shared" si="18"/>
        <v>115200</v>
      </c>
      <c r="G403" s="331"/>
      <c r="H403" s="80">
        <f>VLOOKUP(B403,'[1]PL4.1.Vật tư'!$B$5:$L$751,11,0)</f>
        <v>70000</v>
      </c>
      <c r="I403" s="80">
        <f t="shared" si="19"/>
        <v>84000</v>
      </c>
      <c r="J403" s="458">
        <f t="shared" si="20"/>
        <v>-31200</v>
      </c>
    </row>
    <row r="404" spans="1:10" ht="18.75">
      <c r="A404" s="325">
        <v>401</v>
      </c>
      <c r="B404" s="347" t="s">
        <v>642</v>
      </c>
      <c r="C404" s="326" t="s">
        <v>268</v>
      </c>
      <c r="D404" s="326">
        <v>3.3</v>
      </c>
      <c r="E404" s="327">
        <v>96000</v>
      </c>
      <c r="F404" s="328">
        <f t="shared" si="18"/>
        <v>316800</v>
      </c>
      <c r="G404" s="331"/>
      <c r="H404" s="80">
        <f>VLOOKUP(B404,'[1]PL4.1.Vật tư'!$B$5:$L$751,11,0)</f>
        <v>70000</v>
      </c>
      <c r="I404" s="80">
        <f t="shared" si="19"/>
        <v>231000</v>
      </c>
      <c r="J404" s="458">
        <f t="shared" si="20"/>
        <v>-85800</v>
      </c>
    </row>
    <row r="405" spans="1:10" ht="18.75">
      <c r="A405" s="325">
        <v>402</v>
      </c>
      <c r="B405" s="347" t="s">
        <v>643</v>
      </c>
      <c r="C405" s="326" t="s">
        <v>268</v>
      </c>
      <c r="D405" s="326">
        <v>6</v>
      </c>
      <c r="E405" s="327">
        <v>96000</v>
      </c>
      <c r="F405" s="328">
        <f t="shared" si="18"/>
        <v>576000</v>
      </c>
      <c r="G405" s="331"/>
      <c r="H405" s="80">
        <f>VLOOKUP(B405,'[1]PL4.1.Vật tư'!$B$5:$L$751,11,0)</f>
        <v>70000</v>
      </c>
      <c r="I405" s="80">
        <f t="shared" si="19"/>
        <v>420000</v>
      </c>
      <c r="J405" s="458">
        <f t="shared" si="20"/>
        <v>-156000</v>
      </c>
    </row>
    <row r="406" spans="1:10" ht="18.75">
      <c r="A406" s="325">
        <v>403</v>
      </c>
      <c r="B406" s="347" t="s">
        <v>644</v>
      </c>
      <c r="C406" s="326" t="s">
        <v>268</v>
      </c>
      <c r="D406" s="326">
        <v>4.5</v>
      </c>
      <c r="E406" s="327">
        <v>96000</v>
      </c>
      <c r="F406" s="328">
        <f t="shared" si="18"/>
        <v>432000</v>
      </c>
      <c r="G406" s="331"/>
      <c r="H406" s="80">
        <f>VLOOKUP(B406,'[1]PL4.1.Vật tư'!$B$5:$L$751,11,0)</f>
        <v>70000</v>
      </c>
      <c r="I406" s="80">
        <f t="shared" si="19"/>
        <v>315000</v>
      </c>
      <c r="J406" s="458">
        <f t="shared" si="20"/>
        <v>-117000</v>
      </c>
    </row>
    <row r="407" spans="1:10" ht="18.75">
      <c r="A407" s="325">
        <v>404</v>
      </c>
      <c r="B407" s="347" t="s">
        <v>645</v>
      </c>
      <c r="C407" s="326" t="s">
        <v>268</v>
      </c>
      <c r="D407" s="326">
        <v>2.2999999999999998</v>
      </c>
      <c r="E407" s="327">
        <v>96000</v>
      </c>
      <c r="F407" s="328">
        <f t="shared" si="18"/>
        <v>220799.99999999997</v>
      </c>
      <c r="G407" s="331"/>
      <c r="H407" s="80">
        <f>VLOOKUP(B407,'[1]PL4.1.Vật tư'!$B$5:$L$751,11,0)</f>
        <v>70000</v>
      </c>
      <c r="I407" s="80">
        <f t="shared" si="19"/>
        <v>161000</v>
      </c>
      <c r="J407" s="458">
        <f t="shared" si="20"/>
        <v>-59799.999999999971</v>
      </c>
    </row>
    <row r="408" spans="1:10" ht="18.75">
      <c r="A408" s="325">
        <v>405</v>
      </c>
      <c r="B408" s="347" t="s">
        <v>646</v>
      </c>
      <c r="C408" s="326" t="s">
        <v>268</v>
      </c>
      <c r="D408" s="326">
        <v>6</v>
      </c>
      <c r="E408" s="327">
        <v>96000</v>
      </c>
      <c r="F408" s="328">
        <f t="shared" si="18"/>
        <v>576000</v>
      </c>
      <c r="G408" s="331"/>
      <c r="H408" s="80">
        <f>VLOOKUP(B408,'[1]PL4.1.Vật tư'!$B$5:$L$751,11,0)</f>
        <v>60000</v>
      </c>
      <c r="I408" s="80">
        <f t="shared" si="19"/>
        <v>360000</v>
      </c>
      <c r="J408" s="458">
        <f t="shared" si="20"/>
        <v>-216000</v>
      </c>
    </row>
    <row r="409" spans="1:10" ht="18.75">
      <c r="A409" s="325">
        <v>406</v>
      </c>
      <c r="B409" s="347" t="s">
        <v>647</v>
      </c>
      <c r="C409" s="326" t="s">
        <v>268</v>
      </c>
      <c r="D409" s="326">
        <v>2.1</v>
      </c>
      <c r="E409" s="327">
        <v>96000</v>
      </c>
      <c r="F409" s="328">
        <f t="shared" si="18"/>
        <v>201600</v>
      </c>
      <c r="G409" s="331"/>
      <c r="H409" s="80">
        <f>VLOOKUP(B409,'[1]PL4.1.Vật tư'!$B$5:$L$751,11,0)</f>
        <v>70000</v>
      </c>
      <c r="I409" s="80">
        <f t="shared" si="19"/>
        <v>147000</v>
      </c>
      <c r="J409" s="458">
        <f t="shared" si="20"/>
        <v>-54600</v>
      </c>
    </row>
    <row r="410" spans="1:10" ht="18.75">
      <c r="A410" s="325">
        <v>407</v>
      </c>
      <c r="B410" s="347" t="s">
        <v>648</v>
      </c>
      <c r="C410" s="326" t="s">
        <v>268</v>
      </c>
      <c r="D410" s="326">
        <v>2</v>
      </c>
      <c r="E410" s="327">
        <v>96000</v>
      </c>
      <c r="F410" s="328">
        <f t="shared" si="18"/>
        <v>192000</v>
      </c>
      <c r="G410" s="331"/>
      <c r="H410" s="80">
        <f>VLOOKUP(B410,'[1]PL4.1.Vật tư'!$B$5:$L$751,11,0)</f>
        <v>12000</v>
      </c>
      <c r="I410" s="80">
        <f t="shared" si="19"/>
        <v>24000</v>
      </c>
      <c r="J410" s="458">
        <f t="shared" si="20"/>
        <v>-168000</v>
      </c>
    </row>
    <row r="411" spans="1:10" ht="18.75">
      <c r="A411" s="325">
        <v>408</v>
      </c>
      <c r="B411" s="347" t="s">
        <v>649</v>
      </c>
      <c r="C411" s="326" t="s">
        <v>268</v>
      </c>
      <c r="D411" s="326">
        <v>1</v>
      </c>
      <c r="E411" s="327">
        <v>104000</v>
      </c>
      <c r="F411" s="328">
        <f t="shared" si="18"/>
        <v>104000</v>
      </c>
      <c r="G411" s="331"/>
      <c r="H411" s="80">
        <f>VLOOKUP(B411,'[1]PL4.1.Vật tư'!$B$5:$L$751,11,0)</f>
        <v>50000</v>
      </c>
      <c r="I411" s="80">
        <f t="shared" si="19"/>
        <v>50000</v>
      </c>
      <c r="J411" s="458">
        <f t="shared" si="20"/>
        <v>-54000</v>
      </c>
    </row>
    <row r="412" spans="1:10" ht="18.75">
      <c r="A412" s="325">
        <v>409</v>
      </c>
      <c r="B412" s="347" t="s">
        <v>650</v>
      </c>
      <c r="C412" s="326" t="s">
        <v>268</v>
      </c>
      <c r="D412" s="326">
        <v>1.2</v>
      </c>
      <c r="E412" s="327">
        <v>96000</v>
      </c>
      <c r="F412" s="328">
        <f t="shared" si="18"/>
        <v>115200</v>
      </c>
      <c r="G412" s="331"/>
      <c r="H412" s="80">
        <f>VLOOKUP(B412,'[1]PL4.1.Vật tư'!$B$5:$L$751,11,0)</f>
        <v>96000</v>
      </c>
      <c r="I412" s="80">
        <f t="shared" si="19"/>
        <v>115200</v>
      </c>
      <c r="J412" s="458">
        <f t="shared" si="20"/>
        <v>0</v>
      </c>
    </row>
    <row r="413" spans="1:10" ht="18.75">
      <c r="A413" s="325">
        <v>410</v>
      </c>
      <c r="B413" s="347" t="s">
        <v>651</v>
      </c>
      <c r="C413" s="326" t="s">
        <v>268</v>
      </c>
      <c r="D413" s="326">
        <v>9.1999999999999993</v>
      </c>
      <c r="E413" s="327">
        <v>96000</v>
      </c>
      <c r="F413" s="328">
        <f t="shared" si="18"/>
        <v>883199.99999999988</v>
      </c>
      <c r="G413" s="331"/>
      <c r="H413" s="80">
        <f>VLOOKUP(B413,'[1]PL4.1.Vật tư'!$B$5:$L$751,11,0)</f>
        <v>20000</v>
      </c>
      <c r="I413" s="80">
        <f t="shared" si="19"/>
        <v>184000</v>
      </c>
      <c r="J413" s="458">
        <f t="shared" si="20"/>
        <v>-699199.99999999988</v>
      </c>
    </row>
    <row r="414" spans="1:10" ht="18.75">
      <c r="A414" s="325">
        <v>411</v>
      </c>
      <c r="B414" s="347" t="s">
        <v>652</v>
      </c>
      <c r="C414" s="326" t="s">
        <v>268</v>
      </c>
      <c r="D414" s="326">
        <v>1</v>
      </c>
      <c r="E414" s="327">
        <v>116000</v>
      </c>
      <c r="F414" s="328">
        <f t="shared" si="18"/>
        <v>116000</v>
      </c>
      <c r="G414" s="331"/>
      <c r="H414" s="80">
        <f>VLOOKUP(B414,'[1]PL4.1.Vật tư'!$B$5:$L$751,11,0)</f>
        <v>50000</v>
      </c>
      <c r="I414" s="80">
        <f t="shared" si="19"/>
        <v>50000</v>
      </c>
      <c r="J414" s="458">
        <f t="shared" si="20"/>
        <v>-66000</v>
      </c>
    </row>
    <row r="415" spans="1:10" ht="18.75">
      <c r="A415" s="325">
        <v>412</v>
      </c>
      <c r="B415" s="347" t="s">
        <v>653</v>
      </c>
      <c r="C415" s="326" t="s">
        <v>268</v>
      </c>
      <c r="D415" s="326">
        <v>1.2</v>
      </c>
      <c r="E415" s="327">
        <v>280000</v>
      </c>
      <c r="F415" s="328">
        <f t="shared" si="18"/>
        <v>336000</v>
      </c>
      <c r="G415" s="331"/>
      <c r="H415" s="80">
        <f>VLOOKUP(B415,'[1]PL4.1.Vật tư'!$B$5:$L$751,11,0)</f>
        <v>100000</v>
      </c>
      <c r="I415" s="80">
        <f t="shared" si="19"/>
        <v>120000</v>
      </c>
      <c r="J415" s="458">
        <f t="shared" si="20"/>
        <v>-216000</v>
      </c>
    </row>
    <row r="416" spans="1:10" ht="18.75">
      <c r="A416" s="325">
        <v>413</v>
      </c>
      <c r="B416" s="347" t="s">
        <v>654</v>
      </c>
      <c r="C416" s="326" t="s">
        <v>268</v>
      </c>
      <c r="D416" s="326">
        <v>0.8</v>
      </c>
      <c r="E416" s="327">
        <v>280000</v>
      </c>
      <c r="F416" s="328">
        <f t="shared" si="18"/>
        <v>224000</v>
      </c>
      <c r="G416" s="331"/>
      <c r="H416" s="80">
        <f>VLOOKUP(B416,'[1]PL4.1.Vật tư'!$B$5:$L$751,11,0)</f>
        <v>150000</v>
      </c>
      <c r="I416" s="80">
        <f t="shared" si="19"/>
        <v>120000</v>
      </c>
      <c r="J416" s="458">
        <f t="shared" si="20"/>
        <v>-104000</v>
      </c>
    </row>
    <row r="417" spans="1:10" ht="18.75">
      <c r="A417" s="325">
        <v>414</v>
      </c>
      <c r="B417" s="347" t="s">
        <v>655</v>
      </c>
      <c r="C417" s="326" t="s">
        <v>268</v>
      </c>
      <c r="D417" s="326">
        <v>2</v>
      </c>
      <c r="E417" s="327">
        <v>280000</v>
      </c>
      <c r="F417" s="328">
        <f t="shared" si="18"/>
        <v>560000</v>
      </c>
      <c r="G417" s="331"/>
      <c r="H417" s="80">
        <f>VLOOKUP(B417,'[1]PL4.1.Vật tư'!$B$5:$L$751,11,0)</f>
        <v>150000</v>
      </c>
      <c r="I417" s="80">
        <f t="shared" si="19"/>
        <v>300000</v>
      </c>
      <c r="J417" s="458">
        <f t="shared" si="20"/>
        <v>-260000</v>
      </c>
    </row>
    <row r="418" spans="1:10" ht="18.75">
      <c r="A418" s="325">
        <v>415</v>
      </c>
      <c r="B418" s="347" t="s">
        <v>656</v>
      </c>
      <c r="C418" s="326" t="s">
        <v>268</v>
      </c>
      <c r="D418" s="326">
        <v>0.2</v>
      </c>
      <c r="E418" s="327">
        <v>168000</v>
      </c>
      <c r="F418" s="328">
        <f t="shared" si="18"/>
        <v>33600</v>
      </c>
      <c r="G418" s="331"/>
      <c r="H418" s="80">
        <f>VLOOKUP(B418,'[1]PL4.1.Vật tư'!$B$5:$L$751,11,0)</f>
        <v>100000</v>
      </c>
      <c r="I418" s="80">
        <f t="shared" si="19"/>
        <v>20000</v>
      </c>
      <c r="J418" s="458">
        <f t="shared" si="20"/>
        <v>-13600</v>
      </c>
    </row>
    <row r="419" spans="1:10" ht="18.75">
      <c r="A419" s="325">
        <v>416</v>
      </c>
      <c r="B419" s="347" t="s">
        <v>657</v>
      </c>
      <c r="C419" s="326" t="s">
        <v>268</v>
      </c>
      <c r="D419" s="326">
        <v>1.3</v>
      </c>
      <c r="E419" s="327">
        <v>168000</v>
      </c>
      <c r="F419" s="328">
        <f t="shared" si="18"/>
        <v>218400</v>
      </c>
      <c r="G419" s="331"/>
      <c r="H419" s="80">
        <f>VLOOKUP(B419,'[1]PL4.1.Vật tư'!$B$5:$L$751,11,0)</f>
        <v>100000</v>
      </c>
      <c r="I419" s="80">
        <f t="shared" si="19"/>
        <v>130000</v>
      </c>
      <c r="J419" s="458">
        <f t="shared" si="20"/>
        <v>-88400</v>
      </c>
    </row>
    <row r="420" spans="1:10" ht="18.75">
      <c r="A420" s="325">
        <v>417</v>
      </c>
      <c r="B420" s="347" t="s">
        <v>658</v>
      </c>
      <c r="C420" s="326" t="s">
        <v>268</v>
      </c>
      <c r="D420" s="326">
        <v>0.8</v>
      </c>
      <c r="E420" s="327">
        <v>280000</v>
      </c>
      <c r="F420" s="328">
        <f t="shared" si="18"/>
        <v>224000</v>
      </c>
      <c r="G420" s="331"/>
      <c r="H420" s="80">
        <f>VLOOKUP(B420,'[1]PL4.1.Vật tư'!$B$5:$L$751,11,0)</f>
        <v>150000</v>
      </c>
      <c r="I420" s="80">
        <f t="shared" si="19"/>
        <v>120000</v>
      </c>
      <c r="J420" s="458">
        <f t="shared" si="20"/>
        <v>-104000</v>
      </c>
    </row>
    <row r="421" spans="1:10" ht="18.75">
      <c r="A421" s="325">
        <v>418</v>
      </c>
      <c r="B421" s="347" t="s">
        <v>659</v>
      </c>
      <c r="C421" s="326" t="s">
        <v>268</v>
      </c>
      <c r="D421" s="326">
        <v>0.5</v>
      </c>
      <c r="E421" s="327">
        <v>280000</v>
      </c>
      <c r="F421" s="328">
        <f t="shared" si="18"/>
        <v>140000</v>
      </c>
      <c r="G421" s="331"/>
      <c r="H421" s="80">
        <f>VLOOKUP(B421,'[1]PL4.1.Vật tư'!$B$5:$L$751,11,0)</f>
        <v>150000</v>
      </c>
      <c r="I421" s="80">
        <f t="shared" si="19"/>
        <v>75000</v>
      </c>
      <c r="J421" s="458">
        <f t="shared" si="20"/>
        <v>-65000</v>
      </c>
    </row>
    <row r="422" spans="1:10" ht="18.75">
      <c r="A422" s="325">
        <v>419</v>
      </c>
      <c r="B422" s="347" t="s">
        <v>660</v>
      </c>
      <c r="C422" s="326" t="s">
        <v>268</v>
      </c>
      <c r="D422" s="326">
        <v>4.5999999999999996</v>
      </c>
      <c r="E422" s="327">
        <v>176000</v>
      </c>
      <c r="F422" s="328">
        <f t="shared" si="18"/>
        <v>809599.99999999988</v>
      </c>
      <c r="G422" s="331"/>
      <c r="H422" s="80">
        <f>VLOOKUP(B422,'[1]PL4.1.Vật tư'!$B$5:$L$751,11,0)</f>
        <v>30000</v>
      </c>
      <c r="I422" s="80">
        <f t="shared" si="19"/>
        <v>138000</v>
      </c>
      <c r="J422" s="458">
        <f t="shared" si="20"/>
        <v>-671599.99999999988</v>
      </c>
    </row>
    <row r="423" spans="1:10" ht="18.75">
      <c r="A423" s="325">
        <v>420</v>
      </c>
      <c r="B423" s="347" t="s">
        <v>661</v>
      </c>
      <c r="C423" s="326" t="s">
        <v>268</v>
      </c>
      <c r="D423" s="326">
        <v>4.5999999999999996</v>
      </c>
      <c r="E423" s="327">
        <v>176000</v>
      </c>
      <c r="F423" s="328">
        <f t="shared" si="18"/>
        <v>809599.99999999988</v>
      </c>
      <c r="G423" s="331"/>
      <c r="H423" s="80">
        <f>VLOOKUP(B423,'[1]PL4.1.Vật tư'!$B$5:$L$751,11,0)</f>
        <v>30000</v>
      </c>
      <c r="I423" s="80">
        <f t="shared" si="19"/>
        <v>138000</v>
      </c>
      <c r="J423" s="458">
        <f t="shared" si="20"/>
        <v>-671599.99999999988</v>
      </c>
    </row>
    <row r="424" spans="1:10" ht="18.75">
      <c r="A424" s="325">
        <v>421</v>
      </c>
      <c r="B424" s="347" t="s">
        <v>662</v>
      </c>
      <c r="C424" s="326" t="s">
        <v>268</v>
      </c>
      <c r="D424" s="326">
        <v>4.5999999999999996</v>
      </c>
      <c r="E424" s="327">
        <v>176000</v>
      </c>
      <c r="F424" s="328">
        <f t="shared" si="18"/>
        <v>809599.99999999988</v>
      </c>
      <c r="G424" s="331"/>
      <c r="H424" s="80">
        <f>VLOOKUP(B424,'[1]PL4.1.Vật tư'!$B$5:$L$751,11,0)</f>
        <v>60000</v>
      </c>
      <c r="I424" s="80">
        <f t="shared" si="19"/>
        <v>276000</v>
      </c>
      <c r="J424" s="458">
        <f t="shared" si="20"/>
        <v>-533599.99999999988</v>
      </c>
    </row>
    <row r="425" spans="1:10" ht="18.75">
      <c r="A425" s="325">
        <v>422</v>
      </c>
      <c r="B425" s="347" t="s">
        <v>663</v>
      </c>
      <c r="C425" s="326" t="s">
        <v>268</v>
      </c>
      <c r="D425" s="326">
        <v>1</v>
      </c>
      <c r="E425" s="327">
        <v>176000</v>
      </c>
      <c r="F425" s="328">
        <f t="shared" si="18"/>
        <v>176000</v>
      </c>
      <c r="G425" s="331"/>
      <c r="H425" s="80">
        <f>VLOOKUP(B425,'[1]PL4.1.Vật tư'!$B$5:$L$751,11,0)</f>
        <v>40000</v>
      </c>
      <c r="I425" s="80">
        <f t="shared" si="19"/>
        <v>40000</v>
      </c>
      <c r="J425" s="458">
        <f t="shared" si="20"/>
        <v>-136000</v>
      </c>
    </row>
    <row r="426" spans="1:10" ht="18.75">
      <c r="A426" s="325">
        <v>423</v>
      </c>
      <c r="B426" s="347" t="s">
        <v>664</v>
      </c>
      <c r="C426" s="326" t="s">
        <v>268</v>
      </c>
      <c r="D426" s="326">
        <v>0.5</v>
      </c>
      <c r="E426" s="327">
        <v>280000</v>
      </c>
      <c r="F426" s="328">
        <f t="shared" si="18"/>
        <v>140000</v>
      </c>
      <c r="G426" s="331"/>
      <c r="H426" s="80">
        <f>VLOOKUP(B426,'[1]PL4.1.Vật tư'!$B$5:$L$751,11,0)</f>
        <v>130000</v>
      </c>
      <c r="I426" s="80">
        <f t="shared" si="19"/>
        <v>65000</v>
      </c>
      <c r="J426" s="458">
        <f t="shared" si="20"/>
        <v>-75000</v>
      </c>
    </row>
    <row r="427" spans="1:10" ht="18.75">
      <c r="A427" s="325">
        <v>424</v>
      </c>
      <c r="B427" s="347" t="s">
        <v>665</v>
      </c>
      <c r="C427" s="326" t="s">
        <v>344</v>
      </c>
      <c r="D427" s="326">
        <v>2.2999999999999998</v>
      </c>
      <c r="E427" s="327">
        <v>36000</v>
      </c>
      <c r="F427" s="328">
        <f t="shared" si="18"/>
        <v>82800</v>
      </c>
      <c r="G427" s="331"/>
      <c r="H427" s="80">
        <f>VLOOKUP(B427,'[1]PL4.1.Vật tư'!$B$5:$L$751,11,0)</f>
        <v>36000</v>
      </c>
      <c r="I427" s="80">
        <f t="shared" si="19"/>
        <v>82800</v>
      </c>
      <c r="J427" s="458">
        <f t="shared" si="20"/>
        <v>0</v>
      </c>
    </row>
    <row r="428" spans="1:10" ht="18.75">
      <c r="A428" s="325">
        <v>425</v>
      </c>
      <c r="B428" s="347" t="s">
        <v>666</v>
      </c>
      <c r="C428" s="326" t="s">
        <v>344</v>
      </c>
      <c r="D428" s="326">
        <v>2.2999999999999998</v>
      </c>
      <c r="E428" s="327">
        <v>20000</v>
      </c>
      <c r="F428" s="328">
        <f t="shared" si="18"/>
        <v>46000</v>
      </c>
      <c r="G428" s="331"/>
      <c r="H428" s="80">
        <f>VLOOKUP(B428,'[1]PL4.1.Vật tư'!$B$5:$L$751,11,0)</f>
        <v>20000</v>
      </c>
      <c r="I428" s="80">
        <f t="shared" si="19"/>
        <v>46000</v>
      </c>
      <c r="J428" s="458">
        <f t="shared" si="20"/>
        <v>0</v>
      </c>
    </row>
    <row r="429" spans="1:10" ht="18.75">
      <c r="A429" s="325">
        <v>426</v>
      </c>
      <c r="B429" s="347" t="s">
        <v>667</v>
      </c>
      <c r="C429" s="326" t="s">
        <v>413</v>
      </c>
      <c r="D429" s="326">
        <v>10.199999999999999</v>
      </c>
      <c r="E429" s="327">
        <v>12000</v>
      </c>
      <c r="F429" s="328">
        <f t="shared" si="18"/>
        <v>122399.99999999999</v>
      </c>
      <c r="G429" s="331"/>
      <c r="H429" s="80">
        <f>VLOOKUP(B429,'[1]PL4.1.Vật tư'!$B$5:$L$751,11,0)</f>
        <v>12000</v>
      </c>
      <c r="I429" s="80">
        <f t="shared" si="19"/>
        <v>122399.99999999999</v>
      </c>
      <c r="J429" s="458">
        <f t="shared" si="20"/>
        <v>0</v>
      </c>
    </row>
    <row r="430" spans="1:10" ht="18.75">
      <c r="A430" s="325">
        <v>427</v>
      </c>
      <c r="B430" s="347" t="s">
        <v>668</v>
      </c>
      <c r="C430" s="326" t="s">
        <v>344</v>
      </c>
      <c r="D430" s="326">
        <v>0.5</v>
      </c>
      <c r="E430" s="327">
        <v>200000</v>
      </c>
      <c r="F430" s="328">
        <f t="shared" si="18"/>
        <v>100000</v>
      </c>
      <c r="G430" s="331"/>
      <c r="H430" s="80">
        <f>VLOOKUP(B430,'[1]PL4.1.Vật tư'!$B$5:$L$751,11,0)</f>
        <v>200000</v>
      </c>
      <c r="I430" s="80">
        <f t="shared" si="19"/>
        <v>100000</v>
      </c>
      <c r="J430" s="458">
        <f t="shared" si="20"/>
        <v>0</v>
      </c>
    </row>
    <row r="431" spans="1:10" ht="18.75">
      <c r="A431" s="325">
        <v>428</v>
      </c>
      <c r="B431" s="347" t="s">
        <v>669</v>
      </c>
      <c r="C431" s="326" t="s">
        <v>344</v>
      </c>
      <c r="D431" s="326">
        <v>0.8</v>
      </c>
      <c r="E431" s="327">
        <v>68000</v>
      </c>
      <c r="F431" s="328">
        <f t="shared" si="18"/>
        <v>54400</v>
      </c>
      <c r="G431" s="331"/>
      <c r="H431" s="80">
        <f>VLOOKUP(B431,'[1]PL4.1.Vật tư'!$B$5:$L$751,11,0)</f>
        <v>50000</v>
      </c>
      <c r="I431" s="80">
        <f t="shared" si="19"/>
        <v>40000</v>
      </c>
      <c r="J431" s="458">
        <f t="shared" si="20"/>
        <v>-14400</v>
      </c>
    </row>
    <row r="432" spans="1:10" ht="18.75">
      <c r="A432" s="325">
        <v>429</v>
      </c>
      <c r="B432" s="347" t="s">
        <v>670</v>
      </c>
      <c r="C432" s="326" t="s">
        <v>344</v>
      </c>
      <c r="D432" s="326">
        <v>8.0500000000000007</v>
      </c>
      <c r="E432" s="327">
        <v>68000</v>
      </c>
      <c r="F432" s="328">
        <f t="shared" si="18"/>
        <v>547400</v>
      </c>
      <c r="G432" s="331"/>
      <c r="H432" s="80">
        <f>VLOOKUP(B432,'[1]PL4.1.Vật tư'!$B$5:$L$751,11,0)</f>
        <v>50000</v>
      </c>
      <c r="I432" s="80">
        <f t="shared" si="19"/>
        <v>402500.00000000006</v>
      </c>
      <c r="J432" s="458">
        <f t="shared" si="20"/>
        <v>-144899.99999999994</v>
      </c>
    </row>
    <row r="433" spans="1:10" ht="18.75">
      <c r="A433" s="325">
        <v>430</v>
      </c>
      <c r="B433" s="347" t="s">
        <v>671</v>
      </c>
      <c r="C433" s="326" t="s">
        <v>344</v>
      </c>
      <c r="D433" s="326">
        <v>8.0500000000000007</v>
      </c>
      <c r="E433" s="327">
        <v>68000</v>
      </c>
      <c r="F433" s="328">
        <f t="shared" si="18"/>
        <v>547400</v>
      </c>
      <c r="G433" s="331"/>
      <c r="H433" s="80">
        <f>VLOOKUP(B433,'[1]PL4.1.Vật tư'!$B$5:$L$751,11,0)</f>
        <v>40000</v>
      </c>
      <c r="I433" s="80">
        <f t="shared" si="19"/>
        <v>322000</v>
      </c>
      <c r="J433" s="458">
        <f t="shared" si="20"/>
        <v>-225400</v>
      </c>
    </row>
    <row r="434" spans="1:10" ht="18.75">
      <c r="A434" s="325">
        <v>431</v>
      </c>
      <c r="B434" s="347" t="s">
        <v>672</v>
      </c>
      <c r="C434" s="326" t="s">
        <v>344</v>
      </c>
      <c r="D434" s="326">
        <v>2.0699999999999998</v>
      </c>
      <c r="E434" s="327">
        <v>68000</v>
      </c>
      <c r="F434" s="328">
        <f t="shared" si="18"/>
        <v>140760</v>
      </c>
      <c r="G434" s="331"/>
      <c r="H434" s="80">
        <f>VLOOKUP(B434,'[1]PL4.1.Vật tư'!$B$5:$L$751,11,0)</f>
        <v>50000</v>
      </c>
      <c r="I434" s="80">
        <f t="shared" si="19"/>
        <v>103499.99999999999</v>
      </c>
      <c r="J434" s="458">
        <f t="shared" si="20"/>
        <v>-37260.000000000015</v>
      </c>
    </row>
    <row r="435" spans="1:10" ht="18.75">
      <c r="A435" s="325">
        <v>432</v>
      </c>
      <c r="B435" s="347" t="s">
        <v>673</v>
      </c>
      <c r="C435" s="326" t="s">
        <v>344</v>
      </c>
      <c r="D435" s="326">
        <v>0.5</v>
      </c>
      <c r="E435" s="327">
        <v>68000</v>
      </c>
      <c r="F435" s="328">
        <f t="shared" si="18"/>
        <v>34000</v>
      </c>
      <c r="G435" s="331"/>
      <c r="H435" s="80">
        <f>VLOOKUP(B435,'[1]PL4.1.Vật tư'!$B$5:$L$751,11,0)</f>
        <v>60000</v>
      </c>
      <c r="I435" s="80">
        <f t="shared" si="19"/>
        <v>30000</v>
      </c>
      <c r="J435" s="458">
        <f t="shared" si="20"/>
        <v>-4000</v>
      </c>
    </row>
    <row r="436" spans="1:10" ht="18.75">
      <c r="A436" s="325">
        <v>433</v>
      </c>
      <c r="B436" s="347" t="s">
        <v>674</v>
      </c>
      <c r="C436" s="326" t="s">
        <v>344</v>
      </c>
      <c r="D436" s="326">
        <v>1.1499999999999999</v>
      </c>
      <c r="E436" s="327">
        <v>280000</v>
      </c>
      <c r="F436" s="328">
        <f t="shared" si="18"/>
        <v>322000</v>
      </c>
      <c r="G436" s="331"/>
      <c r="H436" s="80">
        <f>VLOOKUP(B436,'[1]PL4.1.Vật tư'!$B$5:$L$751,11,0)</f>
        <v>150000</v>
      </c>
      <c r="I436" s="80">
        <f t="shared" si="19"/>
        <v>172500</v>
      </c>
      <c r="J436" s="458">
        <f t="shared" si="20"/>
        <v>-149500</v>
      </c>
    </row>
    <row r="437" spans="1:10" ht="18.75">
      <c r="A437" s="325">
        <v>434</v>
      </c>
      <c r="B437" s="347" t="s">
        <v>675</v>
      </c>
      <c r="C437" s="326" t="s">
        <v>264</v>
      </c>
      <c r="D437" s="326">
        <v>1</v>
      </c>
      <c r="E437" s="327">
        <v>280000</v>
      </c>
      <c r="F437" s="328">
        <f t="shared" si="18"/>
        <v>280000</v>
      </c>
      <c r="G437" s="331"/>
      <c r="H437" s="80">
        <f>VLOOKUP(B437,'[1]PL4.1.Vật tư'!$B$5:$L$751,11,0)</f>
        <v>130000</v>
      </c>
      <c r="I437" s="80">
        <f t="shared" si="19"/>
        <v>130000</v>
      </c>
      <c r="J437" s="458">
        <f t="shared" si="20"/>
        <v>-150000</v>
      </c>
    </row>
    <row r="438" spans="1:10" ht="18.75">
      <c r="A438" s="325">
        <v>435</v>
      </c>
      <c r="B438" s="347" t="s">
        <v>676</v>
      </c>
      <c r="C438" s="326" t="s">
        <v>264</v>
      </c>
      <c r="D438" s="326">
        <v>1.1499999999999999</v>
      </c>
      <c r="E438" s="327">
        <v>176000</v>
      </c>
      <c r="F438" s="328">
        <f t="shared" si="18"/>
        <v>202399.99999999997</v>
      </c>
      <c r="G438" s="331"/>
      <c r="H438" s="80">
        <f>VLOOKUP(B438,'[1]PL4.1.Vật tư'!$B$5:$L$751,11,0)</f>
        <v>176000</v>
      </c>
      <c r="I438" s="80">
        <f t="shared" si="19"/>
        <v>202399.99999999997</v>
      </c>
      <c r="J438" s="458">
        <f t="shared" si="20"/>
        <v>0</v>
      </c>
    </row>
    <row r="439" spans="1:10" ht="18.75">
      <c r="A439" s="325">
        <v>436</v>
      </c>
      <c r="B439" s="347" t="s">
        <v>677</v>
      </c>
      <c r="C439" s="326" t="s">
        <v>264</v>
      </c>
      <c r="D439" s="326">
        <v>1</v>
      </c>
      <c r="E439" s="327">
        <v>280000</v>
      </c>
      <c r="F439" s="328">
        <f t="shared" si="18"/>
        <v>280000</v>
      </c>
      <c r="G439" s="331"/>
      <c r="H439" s="80">
        <f>VLOOKUP(B439,'[1]PL4.1.Vật tư'!$B$5:$L$751,11,0)</f>
        <v>130000</v>
      </c>
      <c r="I439" s="80">
        <f t="shared" si="19"/>
        <v>130000</v>
      </c>
      <c r="J439" s="458">
        <f t="shared" si="20"/>
        <v>-150000</v>
      </c>
    </row>
    <row r="440" spans="1:10" ht="18.75">
      <c r="A440" s="325">
        <v>437</v>
      </c>
      <c r="B440" s="347" t="s">
        <v>678</v>
      </c>
      <c r="C440" s="326" t="s">
        <v>264</v>
      </c>
      <c r="D440" s="326">
        <v>1.1499999999999999</v>
      </c>
      <c r="E440" s="327">
        <v>176000</v>
      </c>
      <c r="F440" s="328">
        <f t="shared" si="18"/>
        <v>202399.99999999997</v>
      </c>
      <c r="G440" s="331"/>
      <c r="H440" s="80">
        <f>VLOOKUP(B440,'[1]PL4.1.Vật tư'!$B$5:$L$751,11,0)</f>
        <v>176000</v>
      </c>
      <c r="I440" s="80">
        <f t="shared" si="19"/>
        <v>202399.99999999997</v>
      </c>
      <c r="J440" s="458">
        <f t="shared" si="20"/>
        <v>0</v>
      </c>
    </row>
    <row r="441" spans="1:10" ht="18.75">
      <c r="A441" s="325">
        <v>438</v>
      </c>
      <c r="B441" s="347" t="s">
        <v>679</v>
      </c>
      <c r="C441" s="326" t="s">
        <v>302</v>
      </c>
      <c r="D441" s="326">
        <v>2</v>
      </c>
      <c r="E441" s="327">
        <v>28000</v>
      </c>
      <c r="F441" s="328">
        <f t="shared" si="18"/>
        <v>56000</v>
      </c>
      <c r="G441" s="331"/>
      <c r="H441" s="80">
        <f>VLOOKUP(B441,'[1]PL4.1.Vật tư'!$B$5:$L$751,11,0)</f>
        <v>10000</v>
      </c>
      <c r="I441" s="80">
        <f t="shared" si="19"/>
        <v>20000</v>
      </c>
      <c r="J441" s="458">
        <f t="shared" si="20"/>
        <v>-36000</v>
      </c>
    </row>
    <row r="442" spans="1:10" ht="18.75">
      <c r="A442" s="325">
        <v>439</v>
      </c>
      <c r="B442" s="347" t="s">
        <v>680</v>
      </c>
      <c r="C442" s="326" t="s">
        <v>302</v>
      </c>
      <c r="D442" s="326">
        <v>2</v>
      </c>
      <c r="E442" s="327">
        <v>28000</v>
      </c>
      <c r="F442" s="328">
        <f t="shared" si="18"/>
        <v>56000</v>
      </c>
      <c r="G442" s="331"/>
      <c r="H442" s="80">
        <f>VLOOKUP(B442,'[1]PL4.1.Vật tư'!$B$5:$L$751,11,0)</f>
        <v>15000</v>
      </c>
      <c r="I442" s="80">
        <f t="shared" si="19"/>
        <v>30000</v>
      </c>
      <c r="J442" s="458">
        <f t="shared" si="20"/>
        <v>-26000</v>
      </c>
    </row>
    <row r="443" spans="1:10" ht="18.75">
      <c r="A443" s="325">
        <v>440</v>
      </c>
      <c r="B443" s="347" t="s">
        <v>681</v>
      </c>
      <c r="C443" s="326" t="s">
        <v>285</v>
      </c>
      <c r="D443" s="326">
        <v>1</v>
      </c>
      <c r="E443" s="327">
        <v>0</v>
      </c>
      <c r="F443" s="328">
        <f t="shared" si="18"/>
        <v>0</v>
      </c>
      <c r="G443" s="331"/>
      <c r="H443" s="80">
        <v>0</v>
      </c>
      <c r="I443" s="80">
        <f t="shared" si="19"/>
        <v>0</v>
      </c>
      <c r="J443" s="458">
        <f t="shared" si="20"/>
        <v>0</v>
      </c>
    </row>
    <row r="444" spans="1:10" ht="18.75">
      <c r="A444" s="325">
        <v>441</v>
      </c>
      <c r="B444" s="347" t="s">
        <v>682</v>
      </c>
      <c r="C444" s="326" t="s">
        <v>285</v>
      </c>
      <c r="D444" s="326">
        <v>1</v>
      </c>
      <c r="E444" s="327">
        <v>0</v>
      </c>
      <c r="F444" s="328">
        <f t="shared" si="18"/>
        <v>0</v>
      </c>
      <c r="G444" s="331"/>
      <c r="H444" s="80">
        <v>0</v>
      </c>
      <c r="I444" s="80">
        <f t="shared" si="19"/>
        <v>0</v>
      </c>
      <c r="J444" s="458">
        <f t="shared" si="20"/>
        <v>0</v>
      </c>
    </row>
    <row r="445" spans="1:10" ht="18.75">
      <c r="A445" s="325">
        <v>442</v>
      </c>
      <c r="B445" s="347" t="s">
        <v>683</v>
      </c>
      <c r="C445" s="326" t="s">
        <v>526</v>
      </c>
      <c r="D445" s="326">
        <v>1</v>
      </c>
      <c r="E445" s="330">
        <v>50000</v>
      </c>
      <c r="F445" s="328">
        <f t="shared" si="18"/>
        <v>50000</v>
      </c>
      <c r="G445" s="331"/>
      <c r="H445" s="80">
        <f>VLOOKUP(B445,'[1]PL4.1.Vật tư'!$B$5:$L$751,11,0)</f>
        <v>30000</v>
      </c>
      <c r="I445" s="80">
        <f t="shared" si="19"/>
        <v>30000</v>
      </c>
      <c r="J445" s="458">
        <f t="shared" si="20"/>
        <v>-20000</v>
      </c>
    </row>
    <row r="446" spans="1:10" ht="18.75">
      <c r="A446" s="325">
        <v>443</v>
      </c>
      <c r="B446" s="347" t="s">
        <v>684</v>
      </c>
      <c r="C446" s="326" t="s">
        <v>526</v>
      </c>
      <c r="D446" s="326">
        <v>1</v>
      </c>
      <c r="E446" s="330">
        <v>50000</v>
      </c>
      <c r="F446" s="328">
        <f t="shared" si="18"/>
        <v>50000</v>
      </c>
      <c r="G446" s="331"/>
      <c r="H446" s="80">
        <f>VLOOKUP(B446,'[1]PL4.1.Vật tư'!$B$5:$L$751,11,0)</f>
        <v>30000</v>
      </c>
      <c r="I446" s="80">
        <f t="shared" si="19"/>
        <v>30000</v>
      </c>
      <c r="J446" s="458">
        <f t="shared" si="20"/>
        <v>-20000</v>
      </c>
    </row>
    <row r="447" spans="1:10" ht="18.75">
      <c r="A447" s="325">
        <v>444</v>
      </c>
      <c r="B447" s="347" t="s">
        <v>685</v>
      </c>
      <c r="C447" s="326" t="s">
        <v>526</v>
      </c>
      <c r="D447" s="326">
        <v>1</v>
      </c>
      <c r="E447" s="330">
        <v>50000</v>
      </c>
      <c r="F447" s="328">
        <f t="shared" si="18"/>
        <v>50000</v>
      </c>
      <c r="G447" s="331"/>
      <c r="H447" s="80">
        <f>VLOOKUP(B447,'[1]PL4.1.Vật tư'!$B$5:$L$751,11,0)</f>
        <v>30000</v>
      </c>
      <c r="I447" s="80">
        <f t="shared" si="19"/>
        <v>30000</v>
      </c>
      <c r="J447" s="458">
        <f t="shared" si="20"/>
        <v>-20000</v>
      </c>
    </row>
    <row r="448" spans="1:10" ht="18.75">
      <c r="A448" s="325">
        <v>445</v>
      </c>
      <c r="B448" s="347" t="s">
        <v>686</v>
      </c>
      <c r="C448" s="326" t="s">
        <v>526</v>
      </c>
      <c r="D448" s="326">
        <v>1</v>
      </c>
      <c r="E448" s="330">
        <v>50000</v>
      </c>
      <c r="F448" s="328">
        <f t="shared" si="18"/>
        <v>50000</v>
      </c>
      <c r="G448" s="331"/>
      <c r="H448" s="80">
        <f>VLOOKUP(B448,'[1]PL4.1.Vật tư'!$B$5:$L$751,11,0)</f>
        <v>30000</v>
      </c>
      <c r="I448" s="80">
        <f t="shared" si="19"/>
        <v>30000</v>
      </c>
      <c r="J448" s="458">
        <f t="shared" si="20"/>
        <v>-20000</v>
      </c>
    </row>
    <row r="449" spans="1:10" ht="18.75">
      <c r="A449" s="325">
        <v>446</v>
      </c>
      <c r="B449" s="347" t="s">
        <v>687</v>
      </c>
      <c r="C449" s="326" t="s">
        <v>526</v>
      </c>
      <c r="D449" s="326">
        <v>1</v>
      </c>
      <c r="E449" s="330">
        <v>50000</v>
      </c>
      <c r="F449" s="328">
        <f t="shared" si="18"/>
        <v>50000</v>
      </c>
      <c r="G449" s="331"/>
      <c r="H449" s="80">
        <f>VLOOKUP(B449,'[1]PL4.1.Vật tư'!$B$5:$L$751,11,0)</f>
        <v>30000</v>
      </c>
      <c r="I449" s="80">
        <f t="shared" si="19"/>
        <v>30000</v>
      </c>
      <c r="J449" s="458">
        <f t="shared" si="20"/>
        <v>-20000</v>
      </c>
    </row>
    <row r="450" spans="1:10" ht="18.75">
      <c r="A450" s="325">
        <v>447</v>
      </c>
      <c r="B450" s="347" t="s">
        <v>688</v>
      </c>
      <c r="C450" s="326" t="s">
        <v>526</v>
      </c>
      <c r="D450" s="326">
        <v>3.3</v>
      </c>
      <c r="E450" s="330">
        <v>50000</v>
      </c>
      <c r="F450" s="328">
        <f t="shared" si="18"/>
        <v>165000</v>
      </c>
      <c r="G450" s="331"/>
      <c r="H450" s="80">
        <f>VLOOKUP(B450,'[1]PL4.1.Vật tư'!$B$5:$L$751,11,0)</f>
        <v>30000</v>
      </c>
      <c r="I450" s="80">
        <f t="shared" si="19"/>
        <v>99000</v>
      </c>
      <c r="J450" s="458">
        <f t="shared" si="20"/>
        <v>-66000</v>
      </c>
    </row>
    <row r="451" spans="1:10" ht="18.75">
      <c r="A451" s="325">
        <v>448</v>
      </c>
      <c r="B451" s="347" t="s">
        <v>689</v>
      </c>
      <c r="C451" s="326" t="s">
        <v>526</v>
      </c>
      <c r="D451" s="326">
        <v>1</v>
      </c>
      <c r="E451" s="330">
        <v>50000</v>
      </c>
      <c r="F451" s="328">
        <f t="shared" si="18"/>
        <v>50000</v>
      </c>
      <c r="G451" s="331"/>
      <c r="H451" s="80">
        <f>VLOOKUP(B451,'[1]PL4.1.Vật tư'!$B$5:$L$751,11,0)</f>
        <v>30000</v>
      </c>
      <c r="I451" s="80">
        <f t="shared" si="19"/>
        <v>30000</v>
      </c>
      <c r="J451" s="458">
        <f t="shared" si="20"/>
        <v>-20000</v>
      </c>
    </row>
    <row r="452" spans="1:10" ht="18.75">
      <c r="A452" s="325">
        <v>449</v>
      </c>
      <c r="B452" s="347" t="s">
        <v>690</v>
      </c>
      <c r="C452" s="326" t="s">
        <v>526</v>
      </c>
      <c r="D452" s="326">
        <v>1</v>
      </c>
      <c r="E452" s="330">
        <v>50000</v>
      </c>
      <c r="F452" s="328">
        <f t="shared" si="18"/>
        <v>50000</v>
      </c>
      <c r="G452" s="331"/>
      <c r="H452" s="80">
        <f>VLOOKUP(B452,'[1]PL4.1.Vật tư'!$B$5:$L$751,11,0)</f>
        <v>30000</v>
      </c>
      <c r="I452" s="80">
        <f t="shared" si="19"/>
        <v>30000</v>
      </c>
      <c r="J452" s="458">
        <f t="shared" si="20"/>
        <v>-20000</v>
      </c>
    </row>
    <row r="453" spans="1:10" ht="18.75">
      <c r="A453" s="325">
        <v>450</v>
      </c>
      <c r="B453" s="347" t="s">
        <v>691</v>
      </c>
      <c r="C453" s="326" t="s">
        <v>526</v>
      </c>
      <c r="D453" s="326">
        <v>1</v>
      </c>
      <c r="E453" s="330">
        <v>50000</v>
      </c>
      <c r="F453" s="328">
        <f t="shared" ref="F453:F516" si="21">D453*E453</f>
        <v>50000</v>
      </c>
      <c r="G453" s="331"/>
      <c r="H453" s="80">
        <f>VLOOKUP(B453,'[1]PL4.1.Vật tư'!$B$5:$L$751,11,0)</f>
        <v>30000</v>
      </c>
      <c r="I453" s="80">
        <f t="shared" ref="I453:I516" si="22">H453*D453</f>
        <v>30000</v>
      </c>
      <c r="J453" s="458">
        <f t="shared" ref="J453:J516" si="23">I453-F453</f>
        <v>-20000</v>
      </c>
    </row>
    <row r="454" spans="1:10" ht="18.75">
      <c r="A454" s="325">
        <v>451</v>
      </c>
      <c r="B454" s="347" t="s">
        <v>692</v>
      </c>
      <c r="C454" s="326" t="s">
        <v>526</v>
      </c>
      <c r="D454" s="326">
        <v>1</v>
      </c>
      <c r="E454" s="330">
        <v>50000</v>
      </c>
      <c r="F454" s="328">
        <f t="shared" si="21"/>
        <v>50000</v>
      </c>
      <c r="G454" s="331"/>
      <c r="H454" s="80">
        <f>VLOOKUP(B454,'[1]PL4.1.Vật tư'!$B$5:$L$751,11,0)</f>
        <v>30000</v>
      </c>
      <c r="I454" s="80">
        <f t="shared" si="22"/>
        <v>30000</v>
      </c>
      <c r="J454" s="458">
        <f t="shared" si="23"/>
        <v>-20000</v>
      </c>
    </row>
    <row r="455" spans="1:10" ht="18.75">
      <c r="A455" s="325">
        <v>452</v>
      </c>
      <c r="B455" s="347" t="s">
        <v>693</v>
      </c>
      <c r="C455" s="326" t="s">
        <v>526</v>
      </c>
      <c r="D455" s="326">
        <v>1</v>
      </c>
      <c r="E455" s="330">
        <v>50000</v>
      </c>
      <c r="F455" s="328">
        <f t="shared" si="21"/>
        <v>50000</v>
      </c>
      <c r="G455" s="331"/>
      <c r="H455" s="80">
        <f>VLOOKUP(B455,'[1]PL4.1.Vật tư'!$B$5:$L$751,11,0)</f>
        <v>30000</v>
      </c>
      <c r="I455" s="80">
        <f t="shared" si="22"/>
        <v>30000</v>
      </c>
      <c r="J455" s="458">
        <f t="shared" si="23"/>
        <v>-20000</v>
      </c>
    </row>
    <row r="456" spans="1:10" ht="18.75">
      <c r="A456" s="325">
        <v>453</v>
      </c>
      <c r="B456" s="347" t="s">
        <v>694</v>
      </c>
      <c r="C456" s="326" t="s">
        <v>526</v>
      </c>
      <c r="D456" s="326">
        <v>1</v>
      </c>
      <c r="E456" s="330">
        <v>120000</v>
      </c>
      <c r="F456" s="328">
        <f t="shared" si="21"/>
        <v>120000</v>
      </c>
      <c r="G456" s="331"/>
      <c r="H456" s="80">
        <f>VLOOKUP(B456,'[1]PL4.1.Vật tư'!$B$5:$L$751,11,0)</f>
        <v>30000</v>
      </c>
      <c r="I456" s="80">
        <f t="shared" si="22"/>
        <v>30000</v>
      </c>
      <c r="J456" s="458">
        <f t="shared" si="23"/>
        <v>-90000</v>
      </c>
    </row>
    <row r="457" spans="1:10" ht="18.75">
      <c r="A457" s="325">
        <v>454</v>
      </c>
      <c r="B457" s="347" t="s">
        <v>695</v>
      </c>
      <c r="C457" s="326" t="s">
        <v>526</v>
      </c>
      <c r="D457" s="326">
        <v>1</v>
      </c>
      <c r="E457" s="330">
        <v>50000</v>
      </c>
      <c r="F457" s="328">
        <f t="shared" si="21"/>
        <v>50000</v>
      </c>
      <c r="G457" s="331"/>
      <c r="H457" s="80">
        <f>VLOOKUP(B457,'[1]PL4.1.Vật tư'!$B$5:$L$751,11,0)</f>
        <v>30000</v>
      </c>
      <c r="I457" s="80">
        <f t="shared" si="22"/>
        <v>30000</v>
      </c>
      <c r="J457" s="458">
        <f t="shared" si="23"/>
        <v>-20000</v>
      </c>
    </row>
    <row r="458" spans="1:10" ht="18.75">
      <c r="A458" s="325">
        <v>455</v>
      </c>
      <c r="B458" s="347" t="s">
        <v>696</v>
      </c>
      <c r="C458" s="326" t="s">
        <v>526</v>
      </c>
      <c r="D458" s="326">
        <v>4.5999999999999996</v>
      </c>
      <c r="E458" s="330">
        <v>50000</v>
      </c>
      <c r="F458" s="328">
        <f t="shared" si="21"/>
        <v>229999.99999999997</v>
      </c>
      <c r="G458" s="331"/>
      <c r="H458" s="80">
        <f>VLOOKUP(B458,'[1]PL4.1.Vật tư'!$B$5:$L$751,11,0)</f>
        <v>30000</v>
      </c>
      <c r="I458" s="80">
        <f t="shared" si="22"/>
        <v>138000</v>
      </c>
      <c r="J458" s="458">
        <f t="shared" si="23"/>
        <v>-91999.999999999971</v>
      </c>
    </row>
    <row r="459" spans="1:10" ht="18.75">
      <c r="A459" s="325">
        <v>456</v>
      </c>
      <c r="B459" s="347" t="s">
        <v>697</v>
      </c>
      <c r="C459" s="326" t="s">
        <v>344</v>
      </c>
      <c r="D459" s="326">
        <v>3</v>
      </c>
      <c r="E459" s="327">
        <v>440000</v>
      </c>
      <c r="F459" s="328">
        <f t="shared" si="21"/>
        <v>1320000</v>
      </c>
      <c r="G459" s="331"/>
      <c r="H459" s="80">
        <f>VLOOKUP(B459,'[1]PL4.1.Vật tư'!$B$5:$L$751,11,0)</f>
        <v>300000</v>
      </c>
      <c r="I459" s="80">
        <f t="shared" si="22"/>
        <v>900000</v>
      </c>
      <c r="J459" s="458">
        <f t="shared" si="23"/>
        <v>-420000</v>
      </c>
    </row>
    <row r="460" spans="1:10" ht="18.75">
      <c r="A460" s="325">
        <v>457</v>
      </c>
      <c r="B460" s="347" t="s">
        <v>698</v>
      </c>
      <c r="C460" s="326" t="s">
        <v>344</v>
      </c>
      <c r="D460" s="326">
        <v>1.1499999999999999</v>
      </c>
      <c r="E460" s="327">
        <v>520000</v>
      </c>
      <c r="F460" s="328">
        <f t="shared" si="21"/>
        <v>598000</v>
      </c>
      <c r="G460" s="331"/>
      <c r="H460" s="80">
        <f>VLOOKUP(B460,'[1]PL4.1.Vật tư'!$B$5:$L$751,11,0)</f>
        <v>350000</v>
      </c>
      <c r="I460" s="80">
        <f t="shared" si="22"/>
        <v>402499.99999999994</v>
      </c>
      <c r="J460" s="458">
        <f t="shared" si="23"/>
        <v>-195500.00000000006</v>
      </c>
    </row>
    <row r="461" spans="1:10" ht="18.75">
      <c r="A461" s="325">
        <v>458</v>
      </c>
      <c r="B461" s="347" t="s">
        <v>699</v>
      </c>
      <c r="C461" s="326" t="s">
        <v>344</v>
      </c>
      <c r="D461" s="326">
        <v>1.8</v>
      </c>
      <c r="E461" s="327">
        <v>360000</v>
      </c>
      <c r="F461" s="328">
        <f t="shared" si="21"/>
        <v>648000</v>
      </c>
      <c r="G461" s="331"/>
      <c r="H461" s="80">
        <f>VLOOKUP(B461,'[1]PL4.1.Vật tư'!$B$5:$L$751,11,0)</f>
        <v>300000</v>
      </c>
      <c r="I461" s="80">
        <f t="shared" si="22"/>
        <v>540000</v>
      </c>
      <c r="J461" s="458">
        <f t="shared" si="23"/>
        <v>-108000</v>
      </c>
    </row>
    <row r="462" spans="1:10" ht="18.75">
      <c r="A462" s="325">
        <v>459</v>
      </c>
      <c r="B462" s="347" t="s">
        <v>700</v>
      </c>
      <c r="C462" s="326" t="s">
        <v>344</v>
      </c>
      <c r="D462" s="326">
        <v>1.1499999999999999</v>
      </c>
      <c r="E462" s="327">
        <v>360000</v>
      </c>
      <c r="F462" s="328">
        <f t="shared" si="21"/>
        <v>413999.99999999994</v>
      </c>
      <c r="G462" s="331"/>
      <c r="H462" s="80">
        <f>VLOOKUP(B462,'[1]PL4.1.Vật tư'!$B$5:$L$751,11,0)</f>
        <v>360000</v>
      </c>
      <c r="I462" s="80">
        <f t="shared" si="22"/>
        <v>413999.99999999994</v>
      </c>
      <c r="J462" s="458">
        <f t="shared" si="23"/>
        <v>0</v>
      </c>
    </row>
    <row r="463" spans="1:10" ht="18.75">
      <c r="A463" s="325">
        <v>460</v>
      </c>
      <c r="B463" s="347" t="s">
        <v>701</v>
      </c>
      <c r="C463" s="326" t="s">
        <v>344</v>
      </c>
      <c r="D463" s="326">
        <v>1.1499999999999999</v>
      </c>
      <c r="E463" s="327">
        <v>360000</v>
      </c>
      <c r="F463" s="328">
        <f t="shared" si="21"/>
        <v>413999.99999999994</v>
      </c>
      <c r="G463" s="331"/>
      <c r="H463" s="80">
        <f>VLOOKUP(B463,'[1]PL4.1.Vật tư'!$B$5:$L$751,11,0)</f>
        <v>300000</v>
      </c>
      <c r="I463" s="80">
        <f t="shared" si="22"/>
        <v>345000</v>
      </c>
      <c r="J463" s="458">
        <f t="shared" si="23"/>
        <v>-68999.999999999942</v>
      </c>
    </row>
    <row r="464" spans="1:10" ht="18.75">
      <c r="A464" s="325">
        <v>461</v>
      </c>
      <c r="B464" s="347" t="s">
        <v>702</v>
      </c>
      <c r="C464" s="326" t="s">
        <v>344</v>
      </c>
      <c r="D464" s="326">
        <v>1.6</v>
      </c>
      <c r="E464" s="327">
        <v>360000</v>
      </c>
      <c r="F464" s="328">
        <f t="shared" si="21"/>
        <v>576000</v>
      </c>
      <c r="G464" s="331"/>
      <c r="H464" s="80">
        <f>VLOOKUP(B464,'[1]PL4.1.Vật tư'!$B$5:$L$751,11,0)</f>
        <v>250000</v>
      </c>
      <c r="I464" s="80">
        <f t="shared" si="22"/>
        <v>400000</v>
      </c>
      <c r="J464" s="458">
        <f t="shared" si="23"/>
        <v>-176000</v>
      </c>
    </row>
    <row r="465" spans="1:10" ht="18.75">
      <c r="A465" s="325">
        <v>462</v>
      </c>
      <c r="B465" s="347" t="s">
        <v>703</v>
      </c>
      <c r="C465" s="326" t="s">
        <v>344</v>
      </c>
      <c r="D465" s="326">
        <v>1.1499999999999999</v>
      </c>
      <c r="E465" s="327">
        <v>360000</v>
      </c>
      <c r="F465" s="328">
        <f t="shared" si="21"/>
        <v>413999.99999999994</v>
      </c>
      <c r="G465" s="331"/>
      <c r="H465" s="80">
        <f>VLOOKUP(B465,'[1]PL4.1.Vật tư'!$B$5:$L$751,11,0)</f>
        <v>250000</v>
      </c>
      <c r="I465" s="80">
        <f t="shared" si="22"/>
        <v>287500</v>
      </c>
      <c r="J465" s="458">
        <f t="shared" si="23"/>
        <v>-126499.99999999994</v>
      </c>
    </row>
    <row r="466" spans="1:10" ht="18.75">
      <c r="A466" s="325">
        <v>463</v>
      </c>
      <c r="B466" s="347" t="s">
        <v>704</v>
      </c>
      <c r="C466" s="326" t="s">
        <v>344</v>
      </c>
      <c r="D466" s="326">
        <v>1</v>
      </c>
      <c r="E466" s="327">
        <v>360000</v>
      </c>
      <c r="F466" s="328">
        <f t="shared" si="21"/>
        <v>360000</v>
      </c>
      <c r="G466" s="331"/>
      <c r="H466" s="80">
        <f>VLOOKUP(B466,'[1]PL4.1.Vật tư'!$B$5:$L$751,11,0)</f>
        <v>250000</v>
      </c>
      <c r="I466" s="80">
        <f t="shared" si="22"/>
        <v>250000</v>
      </c>
      <c r="J466" s="458">
        <f t="shared" si="23"/>
        <v>-110000</v>
      </c>
    </row>
    <row r="467" spans="1:10" ht="18.75">
      <c r="A467" s="325">
        <v>464</v>
      </c>
      <c r="B467" s="347" t="s">
        <v>705</v>
      </c>
      <c r="C467" s="326" t="s">
        <v>344</v>
      </c>
      <c r="D467" s="326">
        <v>2.2999999999999998</v>
      </c>
      <c r="E467" s="327">
        <v>360000</v>
      </c>
      <c r="F467" s="328">
        <f t="shared" si="21"/>
        <v>827999.99999999988</v>
      </c>
      <c r="G467" s="331"/>
      <c r="H467" s="80">
        <f>VLOOKUP(B467,'[1]PL4.1.Vật tư'!$B$5:$L$751,11,0)</f>
        <v>250000</v>
      </c>
      <c r="I467" s="80">
        <f t="shared" si="22"/>
        <v>575000</v>
      </c>
      <c r="J467" s="458">
        <f t="shared" si="23"/>
        <v>-252999.99999999988</v>
      </c>
    </row>
    <row r="468" spans="1:10" ht="18.75">
      <c r="A468" s="325">
        <v>465</v>
      </c>
      <c r="B468" s="347" t="s">
        <v>706</v>
      </c>
      <c r="C468" s="326" t="s">
        <v>344</v>
      </c>
      <c r="D468" s="326">
        <v>1.1499999999999999</v>
      </c>
      <c r="E468" s="327">
        <v>360000</v>
      </c>
      <c r="F468" s="328">
        <f t="shared" si="21"/>
        <v>413999.99999999994</v>
      </c>
      <c r="G468" s="331"/>
      <c r="H468" s="80">
        <f>VLOOKUP(B468,'[1]PL4.1.Vật tư'!$B$5:$L$751,11,0)</f>
        <v>250000</v>
      </c>
      <c r="I468" s="80">
        <f t="shared" si="22"/>
        <v>287500</v>
      </c>
      <c r="J468" s="458">
        <f t="shared" si="23"/>
        <v>-126499.99999999994</v>
      </c>
    </row>
    <row r="469" spans="1:10" ht="18.75">
      <c r="A469" s="325">
        <v>466</v>
      </c>
      <c r="B469" s="347" t="s">
        <v>707</v>
      </c>
      <c r="C469" s="326" t="s">
        <v>254</v>
      </c>
      <c r="D469" s="326">
        <v>10</v>
      </c>
      <c r="E469" s="330">
        <v>1000</v>
      </c>
      <c r="F469" s="328">
        <f t="shared" si="21"/>
        <v>10000</v>
      </c>
      <c r="G469" s="331"/>
      <c r="H469" s="80">
        <f>VLOOKUP(B469,'[1]PL4.1.Vật tư'!$B$5:$L$751,11,0)</f>
        <v>1000</v>
      </c>
      <c r="I469" s="80">
        <f t="shared" si="22"/>
        <v>10000</v>
      </c>
      <c r="J469" s="458">
        <f t="shared" si="23"/>
        <v>0</v>
      </c>
    </row>
    <row r="470" spans="1:10" ht="18.75">
      <c r="A470" s="325">
        <v>467</v>
      </c>
      <c r="B470" s="347" t="s">
        <v>708</v>
      </c>
      <c r="C470" s="326" t="s">
        <v>254</v>
      </c>
      <c r="D470" s="326">
        <v>4</v>
      </c>
      <c r="E470" s="327">
        <v>0</v>
      </c>
      <c r="F470" s="328">
        <f t="shared" si="21"/>
        <v>0</v>
      </c>
      <c r="G470" s="331"/>
      <c r="H470" s="80">
        <f>VLOOKUP(B470,'[1]PL4.1.Vật tư'!$B$5:$L$751,11,0)</f>
        <v>200000</v>
      </c>
      <c r="I470" s="80">
        <f t="shared" si="22"/>
        <v>800000</v>
      </c>
      <c r="J470" s="458">
        <f t="shared" si="23"/>
        <v>800000</v>
      </c>
    </row>
    <row r="471" spans="1:10" ht="18.75">
      <c r="A471" s="325">
        <v>468</v>
      </c>
      <c r="B471" s="347" t="s">
        <v>709</v>
      </c>
      <c r="C471" s="326" t="s">
        <v>344</v>
      </c>
      <c r="D471" s="326">
        <v>6</v>
      </c>
      <c r="E471" s="327">
        <v>168000</v>
      </c>
      <c r="F471" s="328">
        <f t="shared" si="21"/>
        <v>1008000</v>
      </c>
      <c r="G471" s="331"/>
      <c r="H471" s="80">
        <f>VLOOKUP(B471,'[1]PL4.1.Vật tư'!$B$5:$L$751,11,0)</f>
        <v>120000</v>
      </c>
      <c r="I471" s="80">
        <f t="shared" si="22"/>
        <v>720000</v>
      </c>
      <c r="J471" s="458">
        <f t="shared" si="23"/>
        <v>-288000</v>
      </c>
    </row>
    <row r="472" spans="1:10" ht="18.75">
      <c r="A472" s="325">
        <v>469</v>
      </c>
      <c r="B472" s="347" t="s">
        <v>710</v>
      </c>
      <c r="C472" s="326" t="s">
        <v>344</v>
      </c>
      <c r="D472" s="326">
        <v>1.1499999999999999</v>
      </c>
      <c r="E472" s="327">
        <v>184000</v>
      </c>
      <c r="F472" s="328">
        <f t="shared" si="21"/>
        <v>211599.99999999997</v>
      </c>
      <c r="G472" s="331"/>
      <c r="H472" s="80">
        <f>VLOOKUP(B472,'[1]PL4.1.Vật tư'!$B$5:$L$751,11,0)</f>
        <v>184000</v>
      </c>
      <c r="I472" s="80">
        <f t="shared" si="22"/>
        <v>211599.99999999997</v>
      </c>
      <c r="J472" s="458">
        <f t="shared" si="23"/>
        <v>0</v>
      </c>
    </row>
    <row r="473" spans="1:10" ht="18.75">
      <c r="A473" s="325">
        <v>470</v>
      </c>
      <c r="B473" s="347" t="s">
        <v>711</v>
      </c>
      <c r="C473" s="326" t="s">
        <v>344</v>
      </c>
      <c r="D473" s="326">
        <v>2.2999999999999998</v>
      </c>
      <c r="E473" s="327">
        <v>250000</v>
      </c>
      <c r="F473" s="328">
        <f t="shared" si="21"/>
        <v>575000</v>
      </c>
      <c r="G473" s="331"/>
      <c r="H473" s="80">
        <f>VLOOKUP(B473,'[1]PL4.1.Vật tư'!$B$5:$L$751,11,0)</f>
        <v>250000</v>
      </c>
      <c r="I473" s="80">
        <f t="shared" si="22"/>
        <v>575000</v>
      </c>
      <c r="J473" s="458">
        <f t="shared" si="23"/>
        <v>0</v>
      </c>
    </row>
    <row r="474" spans="1:10" ht="18.75">
      <c r="A474" s="325">
        <v>471</v>
      </c>
      <c r="B474" s="347" t="s">
        <v>712</v>
      </c>
      <c r="C474" s="326" t="s">
        <v>344</v>
      </c>
      <c r="D474" s="326">
        <v>0.2</v>
      </c>
      <c r="E474" s="327">
        <v>440000</v>
      </c>
      <c r="F474" s="328">
        <f t="shared" si="21"/>
        <v>88000</v>
      </c>
      <c r="G474" s="331"/>
      <c r="H474" s="80">
        <f>VLOOKUP(B474,'[1]PL4.1.Vật tư'!$B$5:$L$751,11,0)</f>
        <v>160000</v>
      </c>
      <c r="I474" s="80">
        <f t="shared" si="22"/>
        <v>32000</v>
      </c>
      <c r="J474" s="458">
        <f t="shared" si="23"/>
        <v>-56000</v>
      </c>
    </row>
    <row r="475" spans="1:10" ht="18.75">
      <c r="A475" s="325">
        <v>472</v>
      </c>
      <c r="B475" s="347" t="s">
        <v>713</v>
      </c>
      <c r="C475" s="326" t="s">
        <v>344</v>
      </c>
      <c r="D475" s="326">
        <v>2.2999999999999998</v>
      </c>
      <c r="E475" s="327">
        <v>280000</v>
      </c>
      <c r="F475" s="328">
        <f t="shared" si="21"/>
        <v>644000</v>
      </c>
      <c r="G475" s="331"/>
      <c r="H475" s="80">
        <f>VLOOKUP(B475,'[1]PL4.1.Vật tư'!$B$5:$L$751,11,0)</f>
        <v>165000</v>
      </c>
      <c r="I475" s="80">
        <f t="shared" si="22"/>
        <v>379499.99999999994</v>
      </c>
      <c r="J475" s="458">
        <f t="shared" si="23"/>
        <v>-264500.00000000006</v>
      </c>
    </row>
    <row r="476" spans="1:10" ht="18.75">
      <c r="A476" s="325">
        <v>473</v>
      </c>
      <c r="B476" s="347" t="s">
        <v>714</v>
      </c>
      <c r="C476" s="326" t="s">
        <v>344</v>
      </c>
      <c r="D476" s="326">
        <v>0.5</v>
      </c>
      <c r="E476" s="327">
        <v>200000</v>
      </c>
      <c r="F476" s="328">
        <f t="shared" si="21"/>
        <v>100000</v>
      </c>
      <c r="G476" s="331"/>
      <c r="H476" s="80">
        <f>VLOOKUP(B476,'[1]PL4.1.Vật tư'!$B$5:$L$751,11,0)</f>
        <v>100000</v>
      </c>
      <c r="I476" s="80">
        <f t="shared" si="22"/>
        <v>50000</v>
      </c>
      <c r="J476" s="458">
        <f t="shared" si="23"/>
        <v>-50000</v>
      </c>
    </row>
    <row r="477" spans="1:10" ht="18.75">
      <c r="A477" s="325">
        <v>474</v>
      </c>
      <c r="B477" s="347" t="s">
        <v>715</v>
      </c>
      <c r="C477" s="326" t="s">
        <v>344</v>
      </c>
      <c r="D477" s="326">
        <v>1.1499999999999999</v>
      </c>
      <c r="E477" s="327">
        <v>120000</v>
      </c>
      <c r="F477" s="328">
        <f t="shared" si="21"/>
        <v>138000</v>
      </c>
      <c r="G477" s="331"/>
      <c r="H477" s="80">
        <f>VLOOKUP(B477,'[1]PL4.1.Vật tư'!$B$5:$L$751,11,0)</f>
        <v>20000</v>
      </c>
      <c r="I477" s="80">
        <f t="shared" si="22"/>
        <v>23000</v>
      </c>
      <c r="J477" s="458">
        <f t="shared" si="23"/>
        <v>-115000</v>
      </c>
    </row>
    <row r="478" spans="1:10" ht="18.75">
      <c r="A478" s="325">
        <v>475</v>
      </c>
      <c r="B478" s="347" t="s">
        <v>716</v>
      </c>
      <c r="C478" s="326" t="s">
        <v>344</v>
      </c>
      <c r="D478" s="326">
        <v>2.2999999999999998</v>
      </c>
      <c r="E478" s="327">
        <v>100000</v>
      </c>
      <c r="F478" s="328">
        <f t="shared" si="21"/>
        <v>229999.99999999997</v>
      </c>
      <c r="G478" s="331"/>
      <c r="H478" s="80">
        <f>VLOOKUP(B478,'[1]PL4.1.Vật tư'!$B$5:$L$751,11,0)</f>
        <v>90000</v>
      </c>
      <c r="I478" s="80">
        <f t="shared" si="22"/>
        <v>206999.99999999997</v>
      </c>
      <c r="J478" s="458">
        <f t="shared" si="23"/>
        <v>-23000</v>
      </c>
    </row>
    <row r="479" spans="1:10" ht="18.75">
      <c r="A479" s="325">
        <v>476</v>
      </c>
      <c r="B479" s="347" t="s">
        <v>717</v>
      </c>
      <c r="C479" s="326" t="s">
        <v>344</v>
      </c>
      <c r="D479" s="326">
        <v>1.1499999999999999</v>
      </c>
      <c r="E479" s="327">
        <v>108000</v>
      </c>
      <c r="F479" s="328">
        <f t="shared" si="21"/>
        <v>124199.99999999999</v>
      </c>
      <c r="G479" s="331"/>
      <c r="H479" s="80">
        <f>VLOOKUP(B479,'[1]PL4.1.Vật tư'!$B$5:$L$751,11,0)</f>
        <v>108000</v>
      </c>
      <c r="I479" s="80">
        <f t="shared" si="22"/>
        <v>124199.99999999999</v>
      </c>
      <c r="J479" s="458">
        <f t="shared" si="23"/>
        <v>0</v>
      </c>
    </row>
    <row r="480" spans="1:10" ht="18.75">
      <c r="A480" s="325">
        <v>477</v>
      </c>
      <c r="B480" s="347" t="s">
        <v>718</v>
      </c>
      <c r="C480" s="326" t="s">
        <v>344</v>
      </c>
      <c r="D480" s="326">
        <v>1.1499999999999999</v>
      </c>
      <c r="E480" s="327">
        <v>80000</v>
      </c>
      <c r="F480" s="328">
        <f t="shared" si="21"/>
        <v>92000</v>
      </c>
      <c r="G480" s="331"/>
      <c r="H480" s="80">
        <f>VLOOKUP(B480,'[1]PL4.1.Vật tư'!$B$5:$L$751,11,0)</f>
        <v>20000</v>
      </c>
      <c r="I480" s="80">
        <f t="shared" si="22"/>
        <v>23000</v>
      </c>
      <c r="J480" s="458">
        <f t="shared" si="23"/>
        <v>-69000</v>
      </c>
    </row>
    <row r="481" spans="1:10" ht="37.5">
      <c r="A481" s="325">
        <v>478</v>
      </c>
      <c r="B481" s="347" t="s">
        <v>719</v>
      </c>
      <c r="C481" s="326" t="s">
        <v>344</v>
      </c>
      <c r="D481" s="326">
        <v>3.45</v>
      </c>
      <c r="E481" s="327">
        <v>120000</v>
      </c>
      <c r="F481" s="328">
        <f t="shared" si="21"/>
        <v>414000</v>
      </c>
      <c r="G481" s="331"/>
      <c r="H481" s="80">
        <f>VLOOKUP(B481,'[1]PL4.1.Vật tư'!$B$5:$L$751,11,0)</f>
        <v>50000</v>
      </c>
      <c r="I481" s="80">
        <f t="shared" si="22"/>
        <v>172500</v>
      </c>
      <c r="J481" s="458">
        <f t="shared" si="23"/>
        <v>-241500</v>
      </c>
    </row>
    <row r="482" spans="1:10" ht="18.75">
      <c r="A482" s="325">
        <v>479</v>
      </c>
      <c r="B482" s="347" t="s">
        <v>720</v>
      </c>
      <c r="C482" s="326" t="s">
        <v>344</v>
      </c>
      <c r="D482" s="326">
        <v>2.2999999999999998</v>
      </c>
      <c r="E482" s="327">
        <v>148000</v>
      </c>
      <c r="F482" s="328">
        <f t="shared" si="21"/>
        <v>340400</v>
      </c>
      <c r="G482" s="331"/>
      <c r="H482" s="80">
        <f>VLOOKUP(B482,'[1]PL4.1.Vật tư'!$B$5:$L$751,11,0)</f>
        <v>20000</v>
      </c>
      <c r="I482" s="80">
        <f t="shared" si="22"/>
        <v>46000</v>
      </c>
      <c r="J482" s="458">
        <f t="shared" si="23"/>
        <v>-294400</v>
      </c>
    </row>
    <row r="483" spans="1:10" ht="18.75">
      <c r="A483" s="325">
        <v>480</v>
      </c>
      <c r="B483" s="347" t="s">
        <v>721</v>
      </c>
      <c r="C483" s="326" t="s">
        <v>344</v>
      </c>
      <c r="D483" s="326">
        <v>1.1499999999999999</v>
      </c>
      <c r="E483" s="327">
        <v>96000</v>
      </c>
      <c r="F483" s="328">
        <f t="shared" si="21"/>
        <v>110399.99999999999</v>
      </c>
      <c r="G483" s="331"/>
      <c r="H483" s="80">
        <f>VLOOKUP(B483,'[1]PL4.1.Vật tư'!$B$5:$L$751,11,0)</f>
        <v>20000</v>
      </c>
      <c r="I483" s="80">
        <f t="shared" si="22"/>
        <v>23000</v>
      </c>
      <c r="J483" s="458">
        <f t="shared" si="23"/>
        <v>-87399.999999999985</v>
      </c>
    </row>
    <row r="484" spans="1:10" ht="18.75">
      <c r="A484" s="325">
        <v>481</v>
      </c>
      <c r="B484" s="347" t="s">
        <v>722</v>
      </c>
      <c r="C484" s="326" t="s">
        <v>344</v>
      </c>
      <c r="D484" s="326">
        <v>1.1499999999999999</v>
      </c>
      <c r="E484" s="327">
        <v>96000</v>
      </c>
      <c r="F484" s="328">
        <f t="shared" si="21"/>
        <v>110399.99999999999</v>
      </c>
      <c r="G484" s="331"/>
      <c r="H484" s="80">
        <f>VLOOKUP(B484,'[1]PL4.1.Vật tư'!$B$5:$L$751,11,0)</f>
        <v>30000</v>
      </c>
      <c r="I484" s="80">
        <f t="shared" si="22"/>
        <v>34500</v>
      </c>
      <c r="J484" s="458">
        <f t="shared" si="23"/>
        <v>-75899.999999999985</v>
      </c>
    </row>
    <row r="485" spans="1:10" ht="18.75">
      <c r="A485" s="325">
        <v>482</v>
      </c>
      <c r="B485" s="347" t="s">
        <v>723</v>
      </c>
      <c r="C485" s="326" t="s">
        <v>344</v>
      </c>
      <c r="D485" s="326">
        <v>0.23</v>
      </c>
      <c r="E485" s="327">
        <v>96000</v>
      </c>
      <c r="F485" s="328">
        <f t="shared" si="21"/>
        <v>22080</v>
      </c>
      <c r="G485" s="331"/>
      <c r="H485" s="80">
        <f>VLOOKUP(B485,'[1]PL4.1.Vật tư'!$B$5:$L$751,11,0)</f>
        <v>20000</v>
      </c>
      <c r="I485" s="80">
        <f t="shared" si="22"/>
        <v>4600</v>
      </c>
      <c r="J485" s="458">
        <f t="shared" si="23"/>
        <v>-17480</v>
      </c>
    </row>
    <row r="486" spans="1:10" ht="18.75">
      <c r="A486" s="325">
        <v>483</v>
      </c>
      <c r="B486" s="347" t="s">
        <v>724</v>
      </c>
      <c r="C486" s="326" t="s">
        <v>344</v>
      </c>
      <c r="D486" s="326">
        <v>7.36</v>
      </c>
      <c r="E486" s="327">
        <v>96000</v>
      </c>
      <c r="F486" s="328">
        <f t="shared" si="21"/>
        <v>706560</v>
      </c>
      <c r="G486" s="331"/>
      <c r="H486" s="80">
        <f>VLOOKUP(B486,'[1]PL4.1.Vật tư'!$B$5:$L$751,11,0)</f>
        <v>30000</v>
      </c>
      <c r="I486" s="80">
        <f t="shared" si="22"/>
        <v>220800</v>
      </c>
      <c r="J486" s="458">
        <f t="shared" si="23"/>
        <v>-485760</v>
      </c>
    </row>
    <row r="487" spans="1:10" ht="18.75">
      <c r="A487" s="325">
        <v>484</v>
      </c>
      <c r="B487" s="347" t="s">
        <v>725</v>
      </c>
      <c r="C487" s="326" t="s">
        <v>344</v>
      </c>
      <c r="D487" s="326">
        <v>1.1499999999999999</v>
      </c>
      <c r="E487" s="327">
        <v>96000</v>
      </c>
      <c r="F487" s="328">
        <f t="shared" si="21"/>
        <v>110399.99999999999</v>
      </c>
      <c r="G487" s="331"/>
      <c r="H487" s="80">
        <f>VLOOKUP(B487,'[1]PL4.1.Vật tư'!$B$5:$L$751,11,0)</f>
        <v>30000</v>
      </c>
      <c r="I487" s="80">
        <f t="shared" si="22"/>
        <v>34500</v>
      </c>
      <c r="J487" s="458">
        <f t="shared" si="23"/>
        <v>-75899.999999999985</v>
      </c>
    </row>
    <row r="488" spans="1:10" ht="18.75">
      <c r="A488" s="325">
        <v>485</v>
      </c>
      <c r="B488" s="347" t="s">
        <v>726</v>
      </c>
      <c r="C488" s="326" t="s">
        <v>344</v>
      </c>
      <c r="D488" s="326">
        <v>2.2999999999999998</v>
      </c>
      <c r="E488" s="327">
        <v>96000</v>
      </c>
      <c r="F488" s="328">
        <f t="shared" si="21"/>
        <v>220799.99999999997</v>
      </c>
      <c r="G488" s="331"/>
      <c r="H488" s="80">
        <f>VLOOKUP(B488,'[1]PL4.1.Vật tư'!$B$5:$L$751,11,0)</f>
        <v>50000</v>
      </c>
      <c r="I488" s="80">
        <f t="shared" si="22"/>
        <v>114999.99999999999</v>
      </c>
      <c r="J488" s="458">
        <f t="shared" si="23"/>
        <v>-105799.99999999999</v>
      </c>
    </row>
    <row r="489" spans="1:10" ht="18.75">
      <c r="A489" s="325">
        <v>486</v>
      </c>
      <c r="B489" s="347" t="s">
        <v>727</v>
      </c>
      <c r="C489" s="326" t="s">
        <v>344</v>
      </c>
      <c r="D489" s="326">
        <v>0.8</v>
      </c>
      <c r="E489" s="327">
        <v>96000</v>
      </c>
      <c r="F489" s="328">
        <f t="shared" si="21"/>
        <v>76800</v>
      </c>
      <c r="G489" s="331"/>
      <c r="H489" s="80">
        <f>VLOOKUP(B489,'[1]PL4.1.Vật tư'!$B$5:$L$751,11,0)</f>
        <v>70000</v>
      </c>
      <c r="I489" s="80">
        <f t="shared" si="22"/>
        <v>56000</v>
      </c>
      <c r="J489" s="458">
        <f t="shared" si="23"/>
        <v>-20800</v>
      </c>
    </row>
    <row r="490" spans="1:10" ht="18.75">
      <c r="A490" s="325">
        <v>487</v>
      </c>
      <c r="B490" s="347" t="s">
        <v>728</v>
      </c>
      <c r="C490" s="326" t="s">
        <v>344</v>
      </c>
      <c r="D490" s="326">
        <v>2</v>
      </c>
      <c r="E490" s="327">
        <v>96000</v>
      </c>
      <c r="F490" s="328">
        <f t="shared" si="21"/>
        <v>192000</v>
      </c>
      <c r="G490" s="331"/>
      <c r="H490" s="80">
        <f>VLOOKUP(B490,'[1]PL4.1.Vật tư'!$B$5:$L$751,11,0)</f>
        <v>96000</v>
      </c>
      <c r="I490" s="80">
        <f t="shared" si="22"/>
        <v>192000</v>
      </c>
      <c r="J490" s="458">
        <f t="shared" si="23"/>
        <v>0</v>
      </c>
    </row>
    <row r="491" spans="1:10" ht="18.75">
      <c r="A491" s="325">
        <v>488</v>
      </c>
      <c r="B491" s="347" t="s">
        <v>729</v>
      </c>
      <c r="C491" s="326" t="s">
        <v>344</v>
      </c>
      <c r="D491" s="326">
        <v>2.2999999999999998</v>
      </c>
      <c r="E491" s="327">
        <v>40000</v>
      </c>
      <c r="F491" s="328">
        <f t="shared" si="21"/>
        <v>92000</v>
      </c>
      <c r="G491" s="331"/>
      <c r="H491" s="80">
        <f>VLOOKUP(B491,'[1]PL4.1.Vật tư'!$B$5:$L$751,11,0)</f>
        <v>20000</v>
      </c>
      <c r="I491" s="80">
        <f t="shared" si="22"/>
        <v>46000</v>
      </c>
      <c r="J491" s="458">
        <f t="shared" si="23"/>
        <v>-46000</v>
      </c>
    </row>
    <row r="492" spans="1:10" ht="18.75">
      <c r="A492" s="325">
        <v>489</v>
      </c>
      <c r="B492" s="347" t="s">
        <v>730</v>
      </c>
      <c r="C492" s="326" t="s">
        <v>344</v>
      </c>
      <c r="D492" s="326">
        <v>0.7</v>
      </c>
      <c r="E492" s="327">
        <v>68000</v>
      </c>
      <c r="F492" s="328">
        <f t="shared" si="21"/>
        <v>47600</v>
      </c>
      <c r="G492" s="331"/>
      <c r="H492" s="80">
        <f>VLOOKUP(B492,'[1]PL4.1.Vật tư'!$B$5:$L$751,11,0)</f>
        <v>25000</v>
      </c>
      <c r="I492" s="80">
        <f t="shared" si="22"/>
        <v>17500</v>
      </c>
      <c r="J492" s="458">
        <f t="shared" si="23"/>
        <v>-30100</v>
      </c>
    </row>
    <row r="493" spans="1:10" ht="18.75">
      <c r="A493" s="325">
        <v>490</v>
      </c>
      <c r="B493" s="347" t="s">
        <v>731</v>
      </c>
      <c r="C493" s="326" t="s">
        <v>344</v>
      </c>
      <c r="D493" s="326">
        <v>0.5</v>
      </c>
      <c r="E493" s="327">
        <v>88000</v>
      </c>
      <c r="F493" s="328">
        <f t="shared" si="21"/>
        <v>44000</v>
      </c>
      <c r="G493" s="331"/>
      <c r="H493" s="80">
        <f>VLOOKUP(B493,'[1]PL4.1.Vật tư'!$B$5:$L$751,11,0)</f>
        <v>55000</v>
      </c>
      <c r="I493" s="80">
        <f t="shared" si="22"/>
        <v>27500</v>
      </c>
      <c r="J493" s="458">
        <f t="shared" si="23"/>
        <v>-16500</v>
      </c>
    </row>
    <row r="494" spans="1:10" ht="18.75">
      <c r="A494" s="325">
        <v>491</v>
      </c>
      <c r="B494" s="347" t="s">
        <v>732</v>
      </c>
      <c r="C494" s="326" t="s">
        <v>344</v>
      </c>
      <c r="D494" s="326">
        <v>1.1499999999999999</v>
      </c>
      <c r="E494" s="327">
        <v>88000</v>
      </c>
      <c r="F494" s="328">
        <f t="shared" si="21"/>
        <v>101199.99999999999</v>
      </c>
      <c r="G494" s="331"/>
      <c r="H494" s="80">
        <f>VLOOKUP(B494,'[1]PL4.1.Vật tư'!$B$5:$L$751,11,0)</f>
        <v>88000</v>
      </c>
      <c r="I494" s="80">
        <f t="shared" si="22"/>
        <v>101199.99999999999</v>
      </c>
      <c r="J494" s="458">
        <f t="shared" si="23"/>
        <v>0</v>
      </c>
    </row>
    <row r="495" spans="1:10" ht="18.75">
      <c r="A495" s="325">
        <v>492</v>
      </c>
      <c r="B495" s="347" t="s">
        <v>733</v>
      </c>
      <c r="C495" s="326" t="s">
        <v>344</v>
      </c>
      <c r="D495" s="326">
        <v>0.7</v>
      </c>
      <c r="E495" s="327">
        <v>88000</v>
      </c>
      <c r="F495" s="328">
        <f t="shared" si="21"/>
        <v>61599.999999999993</v>
      </c>
      <c r="G495" s="331"/>
      <c r="H495" s="80">
        <f>VLOOKUP(B495,'[1]PL4.1.Vật tư'!$B$5:$L$751,11,0)</f>
        <v>88000</v>
      </c>
      <c r="I495" s="80">
        <f t="shared" si="22"/>
        <v>61599.999999999993</v>
      </c>
      <c r="J495" s="458">
        <f t="shared" si="23"/>
        <v>0</v>
      </c>
    </row>
    <row r="496" spans="1:10" ht="18.75">
      <c r="A496" s="325">
        <v>493</v>
      </c>
      <c r="B496" s="347" t="s">
        <v>734</v>
      </c>
      <c r="C496" s="326" t="s">
        <v>344</v>
      </c>
      <c r="D496" s="326">
        <v>1.1499999999999999</v>
      </c>
      <c r="E496" s="327">
        <v>0</v>
      </c>
      <c r="F496" s="328">
        <f t="shared" si="21"/>
        <v>0</v>
      </c>
      <c r="G496" s="331"/>
      <c r="H496" s="80">
        <f>VLOOKUP(B496,'[1]PL4.1.Vật tư'!$B$5:$L$751,11,0)</f>
        <v>45000</v>
      </c>
      <c r="I496" s="80">
        <f t="shared" si="22"/>
        <v>51749.999999999993</v>
      </c>
      <c r="J496" s="458">
        <f t="shared" si="23"/>
        <v>51749.999999999993</v>
      </c>
    </row>
    <row r="497" spans="1:10" ht="18.75">
      <c r="A497" s="325">
        <v>494</v>
      </c>
      <c r="B497" s="347" t="s">
        <v>735</v>
      </c>
      <c r="C497" s="326" t="s">
        <v>344</v>
      </c>
      <c r="D497" s="326">
        <v>1.5</v>
      </c>
      <c r="E497" s="327">
        <v>88000</v>
      </c>
      <c r="F497" s="328">
        <f t="shared" si="21"/>
        <v>132000</v>
      </c>
      <c r="G497" s="331"/>
      <c r="H497" s="80">
        <f>VLOOKUP(B497,'[1]PL4.1.Vật tư'!$B$5:$L$751,11,0)</f>
        <v>50000</v>
      </c>
      <c r="I497" s="80">
        <f t="shared" si="22"/>
        <v>75000</v>
      </c>
      <c r="J497" s="458">
        <f t="shared" si="23"/>
        <v>-57000</v>
      </c>
    </row>
    <row r="498" spans="1:10" ht="18.75">
      <c r="A498" s="325">
        <v>495</v>
      </c>
      <c r="B498" s="347" t="s">
        <v>736</v>
      </c>
      <c r="C498" s="326" t="s">
        <v>344</v>
      </c>
      <c r="D498" s="326">
        <v>1.1499999999999999</v>
      </c>
      <c r="E498" s="327">
        <v>68000</v>
      </c>
      <c r="F498" s="328">
        <f t="shared" si="21"/>
        <v>78200</v>
      </c>
      <c r="G498" s="331"/>
      <c r="H498" s="80">
        <f>VLOOKUP(B498,'[1]PL4.1.Vật tư'!$B$5:$L$751,11,0)</f>
        <v>50000</v>
      </c>
      <c r="I498" s="80">
        <f t="shared" si="22"/>
        <v>57499.999999999993</v>
      </c>
      <c r="J498" s="458">
        <f t="shared" si="23"/>
        <v>-20700.000000000007</v>
      </c>
    </row>
    <row r="499" spans="1:10" ht="18.75">
      <c r="A499" s="325">
        <v>496</v>
      </c>
      <c r="B499" s="347" t="s">
        <v>737</v>
      </c>
      <c r="C499" s="326" t="s">
        <v>344</v>
      </c>
      <c r="D499" s="326">
        <v>1.1499999999999999</v>
      </c>
      <c r="E499" s="327">
        <v>68000</v>
      </c>
      <c r="F499" s="328">
        <f t="shared" si="21"/>
        <v>78200</v>
      </c>
      <c r="G499" s="331"/>
      <c r="H499" s="80">
        <f>VLOOKUP(B499,'[1]PL4.1.Vật tư'!$B$5:$L$751,11,0)</f>
        <v>68000</v>
      </c>
      <c r="I499" s="80">
        <f t="shared" si="22"/>
        <v>78200</v>
      </c>
      <c r="J499" s="458">
        <f t="shared" si="23"/>
        <v>0</v>
      </c>
    </row>
    <row r="500" spans="1:10" ht="18.75">
      <c r="A500" s="325">
        <v>497</v>
      </c>
      <c r="B500" s="347" t="s">
        <v>738</v>
      </c>
      <c r="C500" s="326" t="s">
        <v>344</v>
      </c>
      <c r="D500" s="326">
        <v>1.1499999999999999</v>
      </c>
      <c r="E500" s="327">
        <v>68000</v>
      </c>
      <c r="F500" s="328">
        <f t="shared" si="21"/>
        <v>78200</v>
      </c>
      <c r="G500" s="331"/>
      <c r="H500" s="80">
        <f>VLOOKUP(B500,'[1]PL4.1.Vật tư'!$B$5:$L$751,11,0)</f>
        <v>50000</v>
      </c>
      <c r="I500" s="80">
        <f t="shared" si="22"/>
        <v>57499.999999999993</v>
      </c>
      <c r="J500" s="458">
        <f t="shared" si="23"/>
        <v>-20700.000000000007</v>
      </c>
    </row>
    <row r="501" spans="1:10" ht="18.75">
      <c r="A501" s="325">
        <v>498</v>
      </c>
      <c r="B501" s="347" t="s">
        <v>739</v>
      </c>
      <c r="C501" s="326" t="s">
        <v>344</v>
      </c>
      <c r="D501" s="326">
        <v>0.3</v>
      </c>
      <c r="E501" s="327">
        <v>68000</v>
      </c>
      <c r="F501" s="328">
        <f t="shared" si="21"/>
        <v>20400</v>
      </c>
      <c r="G501" s="331"/>
      <c r="H501" s="80">
        <f>VLOOKUP(B501,'[1]PL4.1.Vật tư'!$B$5:$L$751,11,0)</f>
        <v>50000</v>
      </c>
      <c r="I501" s="80">
        <f t="shared" si="22"/>
        <v>15000</v>
      </c>
      <c r="J501" s="458">
        <f t="shared" si="23"/>
        <v>-5400</v>
      </c>
    </row>
    <row r="502" spans="1:10" ht="18.75">
      <c r="A502" s="325">
        <v>499</v>
      </c>
      <c r="B502" s="347" t="s">
        <v>740</v>
      </c>
      <c r="C502" s="326" t="s">
        <v>344</v>
      </c>
      <c r="D502" s="326">
        <v>1.1499999999999999</v>
      </c>
      <c r="E502" s="327">
        <v>68000</v>
      </c>
      <c r="F502" s="328">
        <f t="shared" si="21"/>
        <v>78200</v>
      </c>
      <c r="G502" s="331"/>
      <c r="H502" s="80">
        <f>VLOOKUP(B502,'[1]PL4.1.Vật tư'!$B$5:$L$751,11,0)</f>
        <v>50000</v>
      </c>
      <c r="I502" s="80">
        <f t="shared" si="22"/>
        <v>57499.999999999993</v>
      </c>
      <c r="J502" s="458">
        <f t="shared" si="23"/>
        <v>-20700.000000000007</v>
      </c>
    </row>
    <row r="503" spans="1:10" ht="18.75">
      <c r="A503" s="325">
        <v>500</v>
      </c>
      <c r="B503" s="347" t="s">
        <v>741</v>
      </c>
      <c r="C503" s="326" t="s">
        <v>344</v>
      </c>
      <c r="D503" s="326">
        <v>5</v>
      </c>
      <c r="E503" s="327">
        <v>68000</v>
      </c>
      <c r="F503" s="328">
        <f t="shared" si="21"/>
        <v>340000</v>
      </c>
      <c r="G503" s="331"/>
      <c r="H503" s="80">
        <f>VLOOKUP(B503,'[1]PL4.1.Vật tư'!$B$5:$L$751,11,0)</f>
        <v>50000</v>
      </c>
      <c r="I503" s="80">
        <f t="shared" si="22"/>
        <v>250000</v>
      </c>
      <c r="J503" s="458">
        <f t="shared" si="23"/>
        <v>-90000</v>
      </c>
    </row>
    <row r="504" spans="1:10" ht="18.75">
      <c r="A504" s="325">
        <v>501</v>
      </c>
      <c r="B504" s="347" t="s">
        <v>742</v>
      </c>
      <c r="C504" s="326" t="s">
        <v>344</v>
      </c>
      <c r="D504" s="326">
        <v>1.1499999999999999</v>
      </c>
      <c r="E504" s="327">
        <v>68000</v>
      </c>
      <c r="F504" s="328">
        <f t="shared" si="21"/>
        <v>78200</v>
      </c>
      <c r="G504" s="331"/>
      <c r="H504" s="80">
        <f>VLOOKUP(B504,'[1]PL4.1.Vật tư'!$B$5:$L$751,11,0)</f>
        <v>50000</v>
      </c>
      <c r="I504" s="80">
        <f t="shared" si="22"/>
        <v>57499.999999999993</v>
      </c>
      <c r="J504" s="458">
        <f t="shared" si="23"/>
        <v>-20700.000000000007</v>
      </c>
    </row>
    <row r="505" spans="1:10" ht="18.75">
      <c r="A505" s="325">
        <v>502</v>
      </c>
      <c r="B505" s="347" t="s">
        <v>743</v>
      </c>
      <c r="C505" s="326" t="s">
        <v>344</v>
      </c>
      <c r="D505" s="326">
        <v>1</v>
      </c>
      <c r="E505" s="327">
        <v>200000</v>
      </c>
      <c r="F505" s="328">
        <f t="shared" si="21"/>
        <v>200000</v>
      </c>
      <c r="G505" s="331"/>
      <c r="H505" s="80">
        <f>VLOOKUP(B505,'[1]PL4.1.Vật tư'!$B$5:$L$751,11,0)</f>
        <v>200000</v>
      </c>
      <c r="I505" s="80">
        <f t="shared" si="22"/>
        <v>200000</v>
      </c>
      <c r="J505" s="458">
        <f t="shared" si="23"/>
        <v>0</v>
      </c>
    </row>
    <row r="506" spans="1:10" ht="18.75">
      <c r="A506" s="325">
        <v>503</v>
      </c>
      <c r="B506" s="347" t="s">
        <v>744</v>
      </c>
      <c r="C506" s="326" t="s">
        <v>344</v>
      </c>
      <c r="D506" s="326">
        <v>1</v>
      </c>
      <c r="E506" s="327">
        <v>280000</v>
      </c>
      <c r="F506" s="328">
        <f t="shared" si="21"/>
        <v>280000</v>
      </c>
      <c r="G506" s="331"/>
      <c r="H506" s="80">
        <f>VLOOKUP(B506,'[1]PL4.1.Vật tư'!$B$5:$L$751,11,0)</f>
        <v>12000</v>
      </c>
      <c r="I506" s="80">
        <f t="shared" si="22"/>
        <v>12000</v>
      </c>
      <c r="J506" s="458">
        <f t="shared" si="23"/>
        <v>-268000</v>
      </c>
    </row>
    <row r="507" spans="1:10" ht="37.5">
      <c r="A507" s="325">
        <v>504</v>
      </c>
      <c r="B507" s="347" t="s">
        <v>745</v>
      </c>
      <c r="C507" s="326" t="s">
        <v>264</v>
      </c>
      <c r="D507" s="326">
        <v>1</v>
      </c>
      <c r="E507" s="327">
        <v>52000</v>
      </c>
      <c r="F507" s="328">
        <f t="shared" si="21"/>
        <v>52000</v>
      </c>
      <c r="G507" s="331"/>
      <c r="H507" s="80">
        <f>VLOOKUP(B507,'[1]PL4.1.Vật tư'!$B$5:$L$751,11,0)</f>
        <v>52000</v>
      </c>
      <c r="I507" s="80">
        <f t="shared" si="22"/>
        <v>52000</v>
      </c>
      <c r="J507" s="458">
        <f t="shared" si="23"/>
        <v>0</v>
      </c>
    </row>
    <row r="508" spans="1:10" ht="18.75">
      <c r="A508" s="325">
        <v>505</v>
      </c>
      <c r="B508" s="347" t="s">
        <v>746</v>
      </c>
      <c r="C508" s="326" t="s">
        <v>264</v>
      </c>
      <c r="D508" s="326">
        <v>1</v>
      </c>
      <c r="E508" s="327">
        <v>360000</v>
      </c>
      <c r="F508" s="328">
        <f t="shared" si="21"/>
        <v>360000</v>
      </c>
      <c r="G508" s="331"/>
      <c r="H508" s="80">
        <f>VLOOKUP(B508,'[1]PL4.1.Vật tư'!$B$5:$L$751,11,0)</f>
        <v>360000</v>
      </c>
      <c r="I508" s="80">
        <f t="shared" si="22"/>
        <v>360000</v>
      </c>
      <c r="J508" s="458">
        <f t="shared" si="23"/>
        <v>0</v>
      </c>
    </row>
    <row r="509" spans="1:10" ht="18.75">
      <c r="A509" s="325">
        <v>506</v>
      </c>
      <c r="B509" s="347" t="s">
        <v>747</v>
      </c>
      <c r="C509" s="326" t="s">
        <v>264</v>
      </c>
      <c r="D509" s="326">
        <v>1</v>
      </c>
      <c r="E509" s="327">
        <v>680000</v>
      </c>
      <c r="F509" s="328">
        <f t="shared" si="21"/>
        <v>680000</v>
      </c>
      <c r="G509" s="331"/>
      <c r="H509" s="80">
        <f>VLOOKUP(B509,'[1]PL4.1.Vật tư'!$B$5:$L$751,11,0)</f>
        <v>350000</v>
      </c>
      <c r="I509" s="80">
        <f t="shared" si="22"/>
        <v>350000</v>
      </c>
      <c r="J509" s="458">
        <f t="shared" si="23"/>
        <v>-330000</v>
      </c>
    </row>
    <row r="510" spans="1:10" ht="18.75">
      <c r="A510" s="325">
        <v>507</v>
      </c>
      <c r="B510" s="347" t="s">
        <v>748</v>
      </c>
      <c r="C510" s="326" t="s">
        <v>264</v>
      </c>
      <c r="D510" s="326">
        <v>1</v>
      </c>
      <c r="E510" s="327">
        <v>360000</v>
      </c>
      <c r="F510" s="328">
        <f t="shared" si="21"/>
        <v>360000</v>
      </c>
      <c r="G510" s="331"/>
      <c r="H510" s="80">
        <f>VLOOKUP(B510,'[1]PL4.1.Vật tư'!$B$5:$L$751,11,0)</f>
        <v>360000</v>
      </c>
      <c r="I510" s="80">
        <f t="shared" si="22"/>
        <v>360000</v>
      </c>
      <c r="J510" s="458">
        <f t="shared" si="23"/>
        <v>0</v>
      </c>
    </row>
    <row r="511" spans="1:10" ht="18.75">
      <c r="A511" s="325">
        <v>508</v>
      </c>
      <c r="B511" s="347" t="s">
        <v>749</v>
      </c>
      <c r="C511" s="326" t="s">
        <v>264</v>
      </c>
      <c r="D511" s="326">
        <v>1</v>
      </c>
      <c r="E511" s="327">
        <v>360000</v>
      </c>
      <c r="F511" s="328">
        <f t="shared" si="21"/>
        <v>360000</v>
      </c>
      <c r="G511" s="331"/>
      <c r="H511" s="80">
        <f>VLOOKUP(B511,'[1]PL4.1.Vật tư'!$B$5:$L$751,11,0)</f>
        <v>150000</v>
      </c>
      <c r="I511" s="80">
        <f t="shared" si="22"/>
        <v>150000</v>
      </c>
      <c r="J511" s="458">
        <f t="shared" si="23"/>
        <v>-210000</v>
      </c>
    </row>
    <row r="512" spans="1:10" ht="18.75">
      <c r="A512" s="325">
        <v>509</v>
      </c>
      <c r="B512" s="347" t="s">
        <v>750</v>
      </c>
      <c r="C512" s="326" t="s">
        <v>264</v>
      </c>
      <c r="D512" s="326">
        <v>1</v>
      </c>
      <c r="E512" s="327">
        <v>600000</v>
      </c>
      <c r="F512" s="328">
        <f t="shared" si="21"/>
        <v>600000</v>
      </c>
      <c r="G512" s="331"/>
      <c r="H512" s="80">
        <f>VLOOKUP(B512,'[1]PL4.1.Vật tư'!$B$5:$L$751,11,0)</f>
        <v>340000</v>
      </c>
      <c r="I512" s="80">
        <f t="shared" si="22"/>
        <v>340000</v>
      </c>
      <c r="J512" s="458">
        <f t="shared" si="23"/>
        <v>-260000</v>
      </c>
    </row>
    <row r="513" spans="1:10" ht="18.75">
      <c r="A513" s="325">
        <v>510</v>
      </c>
      <c r="B513" s="347" t="s">
        <v>751</v>
      </c>
      <c r="C513" s="326" t="s">
        <v>264</v>
      </c>
      <c r="D513" s="326">
        <v>1</v>
      </c>
      <c r="E513" s="327">
        <v>280000</v>
      </c>
      <c r="F513" s="328">
        <f t="shared" si="21"/>
        <v>280000</v>
      </c>
      <c r="G513" s="331"/>
      <c r="H513" s="80">
        <f>VLOOKUP(B513,'[1]PL4.1.Vật tư'!$B$5:$L$751,11,0)</f>
        <v>280000</v>
      </c>
      <c r="I513" s="80">
        <f t="shared" si="22"/>
        <v>280000</v>
      </c>
      <c r="J513" s="458">
        <f t="shared" si="23"/>
        <v>0</v>
      </c>
    </row>
    <row r="514" spans="1:10" ht="18.75">
      <c r="A514" s="325">
        <v>511</v>
      </c>
      <c r="B514" s="347" t="s">
        <v>752</v>
      </c>
      <c r="C514" s="326" t="s">
        <v>264</v>
      </c>
      <c r="D514" s="326">
        <v>1</v>
      </c>
      <c r="E514" s="327">
        <v>304000</v>
      </c>
      <c r="F514" s="328">
        <f t="shared" si="21"/>
        <v>304000</v>
      </c>
      <c r="G514" s="331"/>
      <c r="H514" s="80">
        <f>VLOOKUP(B514,'[1]PL4.1.Vật tư'!$B$5:$L$751,11,0)</f>
        <v>304000</v>
      </c>
      <c r="I514" s="80">
        <f t="shared" si="22"/>
        <v>304000</v>
      </c>
      <c r="J514" s="458">
        <f t="shared" si="23"/>
        <v>0</v>
      </c>
    </row>
    <row r="515" spans="1:10" ht="18.75">
      <c r="A515" s="325">
        <v>512</v>
      </c>
      <c r="B515" s="347" t="s">
        <v>753</v>
      </c>
      <c r="C515" s="326" t="s">
        <v>264</v>
      </c>
      <c r="D515" s="326">
        <v>1</v>
      </c>
      <c r="E515" s="327">
        <v>256000</v>
      </c>
      <c r="F515" s="328">
        <f t="shared" si="21"/>
        <v>256000</v>
      </c>
      <c r="G515" s="331"/>
      <c r="H515" s="80">
        <f>VLOOKUP(B515,'[1]PL4.1.Vật tư'!$B$5:$L$751,11,0)</f>
        <v>256000</v>
      </c>
      <c r="I515" s="80">
        <f t="shared" si="22"/>
        <v>256000</v>
      </c>
      <c r="J515" s="458">
        <f t="shared" si="23"/>
        <v>0</v>
      </c>
    </row>
    <row r="516" spans="1:10" ht="18.75">
      <c r="A516" s="325">
        <v>513</v>
      </c>
      <c r="B516" s="347" t="s">
        <v>754</v>
      </c>
      <c r="C516" s="326" t="s">
        <v>264</v>
      </c>
      <c r="D516" s="326">
        <v>1</v>
      </c>
      <c r="E516" s="327">
        <v>280000</v>
      </c>
      <c r="F516" s="328">
        <f t="shared" si="21"/>
        <v>280000</v>
      </c>
      <c r="G516" s="331"/>
      <c r="H516" s="80">
        <f>VLOOKUP(B516,'[1]PL4.1.Vật tư'!$B$5:$L$751,11,0)</f>
        <v>280000</v>
      </c>
      <c r="I516" s="80">
        <f t="shared" si="22"/>
        <v>280000</v>
      </c>
      <c r="J516" s="458">
        <f t="shared" si="23"/>
        <v>0</v>
      </c>
    </row>
    <row r="517" spans="1:10" ht="37.5">
      <c r="A517" s="325">
        <v>514</v>
      </c>
      <c r="B517" s="347" t="s">
        <v>755</v>
      </c>
      <c r="C517" s="326" t="s">
        <v>264</v>
      </c>
      <c r="D517" s="326">
        <v>1</v>
      </c>
      <c r="E517" s="327">
        <v>304000</v>
      </c>
      <c r="F517" s="328">
        <f t="shared" ref="F517:F580" si="24">D517*E517</f>
        <v>304000</v>
      </c>
      <c r="G517" s="331"/>
      <c r="H517" s="80">
        <f>VLOOKUP(B517,'[1]PL4.1.Vật tư'!$B$5:$L$751,11,0)</f>
        <v>304000</v>
      </c>
      <c r="I517" s="80">
        <f t="shared" ref="I517:I580" si="25">H517*D517</f>
        <v>304000</v>
      </c>
      <c r="J517" s="458">
        <f t="shared" ref="J517:J580" si="26">I517-F517</f>
        <v>0</v>
      </c>
    </row>
    <row r="518" spans="1:10" ht="18.75">
      <c r="A518" s="325">
        <v>515</v>
      </c>
      <c r="B518" s="347" t="s">
        <v>756</v>
      </c>
      <c r="C518" s="326" t="s">
        <v>264</v>
      </c>
      <c r="D518" s="326">
        <v>1</v>
      </c>
      <c r="E518" s="327">
        <v>520000</v>
      </c>
      <c r="F518" s="328">
        <f t="shared" si="24"/>
        <v>520000</v>
      </c>
      <c r="G518" s="331"/>
      <c r="H518" s="80">
        <f>VLOOKUP(B518,'[1]PL4.1.Vật tư'!$B$5:$L$751,11,0)</f>
        <v>300000</v>
      </c>
      <c r="I518" s="80">
        <f t="shared" si="25"/>
        <v>300000</v>
      </c>
      <c r="J518" s="458">
        <f t="shared" si="26"/>
        <v>-220000</v>
      </c>
    </row>
    <row r="519" spans="1:10" ht="18.75">
      <c r="A519" s="325">
        <v>516</v>
      </c>
      <c r="B519" s="347" t="s">
        <v>757</v>
      </c>
      <c r="C519" s="326" t="s">
        <v>264</v>
      </c>
      <c r="D519" s="326">
        <v>1</v>
      </c>
      <c r="E519" s="327">
        <v>576000</v>
      </c>
      <c r="F519" s="328">
        <f t="shared" si="24"/>
        <v>576000</v>
      </c>
      <c r="G519" s="331"/>
      <c r="H519" s="80">
        <f>VLOOKUP(B519,'[1]PL4.1.Vật tư'!$B$5:$L$751,11,0)</f>
        <v>400000</v>
      </c>
      <c r="I519" s="80">
        <f t="shared" si="25"/>
        <v>400000</v>
      </c>
      <c r="J519" s="458">
        <f t="shared" si="26"/>
        <v>-176000</v>
      </c>
    </row>
    <row r="520" spans="1:10" ht="18.75">
      <c r="A520" s="325">
        <v>517</v>
      </c>
      <c r="B520" s="347" t="s">
        <v>758</v>
      </c>
      <c r="C520" s="326" t="s">
        <v>264</v>
      </c>
      <c r="D520" s="326">
        <v>1</v>
      </c>
      <c r="E520" s="327">
        <v>280000</v>
      </c>
      <c r="F520" s="328">
        <f t="shared" si="24"/>
        <v>280000</v>
      </c>
      <c r="G520" s="331"/>
      <c r="H520" s="80">
        <f>VLOOKUP(B520,'[1]PL4.1.Vật tư'!$B$5:$L$751,11,0)</f>
        <v>280000</v>
      </c>
      <c r="I520" s="80">
        <f t="shared" si="25"/>
        <v>280000</v>
      </c>
      <c r="J520" s="458">
        <f t="shared" si="26"/>
        <v>0</v>
      </c>
    </row>
    <row r="521" spans="1:10" ht="18.75">
      <c r="A521" s="325">
        <v>518</v>
      </c>
      <c r="B521" s="347" t="s">
        <v>759</v>
      </c>
      <c r="C521" s="326" t="s">
        <v>264</v>
      </c>
      <c r="D521" s="326">
        <v>6</v>
      </c>
      <c r="E521" s="327">
        <v>280000</v>
      </c>
      <c r="F521" s="328">
        <f t="shared" si="24"/>
        <v>1680000</v>
      </c>
      <c r="G521" s="331"/>
      <c r="H521" s="80">
        <f>VLOOKUP(B521,'[1]PL4.1.Vật tư'!$B$5:$L$751,11,0)</f>
        <v>200000</v>
      </c>
      <c r="I521" s="80">
        <f t="shared" si="25"/>
        <v>1200000</v>
      </c>
      <c r="J521" s="458">
        <f t="shared" si="26"/>
        <v>-480000</v>
      </c>
    </row>
    <row r="522" spans="1:10" ht="18.75">
      <c r="A522" s="325">
        <v>519</v>
      </c>
      <c r="B522" s="347" t="s">
        <v>760</v>
      </c>
      <c r="C522" s="326" t="s">
        <v>264</v>
      </c>
      <c r="D522" s="326">
        <v>1</v>
      </c>
      <c r="E522" s="327">
        <v>520000</v>
      </c>
      <c r="F522" s="328">
        <f t="shared" si="24"/>
        <v>520000</v>
      </c>
      <c r="G522" s="331"/>
      <c r="H522" s="80">
        <f>VLOOKUP(B522,'[1]PL4.1.Vật tư'!$B$5:$L$751,11,0)</f>
        <v>340000</v>
      </c>
      <c r="I522" s="80">
        <f t="shared" si="25"/>
        <v>340000</v>
      </c>
      <c r="J522" s="458">
        <f t="shared" si="26"/>
        <v>-180000</v>
      </c>
    </row>
    <row r="523" spans="1:10" ht="18.75">
      <c r="A523" s="325">
        <v>520</v>
      </c>
      <c r="B523" s="347" t="s">
        <v>761</v>
      </c>
      <c r="C523" s="326" t="s">
        <v>264</v>
      </c>
      <c r="D523" s="326">
        <v>1</v>
      </c>
      <c r="E523" s="327">
        <v>384000</v>
      </c>
      <c r="F523" s="328">
        <f t="shared" si="24"/>
        <v>384000</v>
      </c>
      <c r="G523" s="331"/>
      <c r="H523" s="80">
        <f>VLOOKUP(B523,'[1]PL4.1.Vật tư'!$B$5:$L$751,11,0)</f>
        <v>384000</v>
      </c>
      <c r="I523" s="80">
        <f t="shared" si="25"/>
        <v>384000</v>
      </c>
      <c r="J523" s="458">
        <f t="shared" si="26"/>
        <v>0</v>
      </c>
    </row>
    <row r="524" spans="1:10" ht="18.75">
      <c r="A524" s="325">
        <v>521</v>
      </c>
      <c r="B524" s="347" t="s">
        <v>762</v>
      </c>
      <c r="C524" s="326" t="s">
        <v>264</v>
      </c>
      <c r="D524" s="326">
        <v>1</v>
      </c>
      <c r="E524" s="327">
        <v>512000</v>
      </c>
      <c r="F524" s="328">
        <f t="shared" si="24"/>
        <v>512000</v>
      </c>
      <c r="G524" s="331"/>
      <c r="H524" s="80">
        <f>VLOOKUP(B524,'[1]PL4.1.Vật tư'!$B$5:$L$751,11,0)</f>
        <v>512000</v>
      </c>
      <c r="I524" s="80">
        <f t="shared" si="25"/>
        <v>512000</v>
      </c>
      <c r="J524" s="458">
        <f t="shared" si="26"/>
        <v>0</v>
      </c>
    </row>
    <row r="525" spans="1:10" ht="18.75">
      <c r="A525" s="325">
        <v>522</v>
      </c>
      <c r="B525" s="347" t="s">
        <v>763</v>
      </c>
      <c r="C525" s="326" t="s">
        <v>264</v>
      </c>
      <c r="D525" s="326">
        <v>1</v>
      </c>
      <c r="E525" s="327">
        <v>360000</v>
      </c>
      <c r="F525" s="328">
        <f t="shared" si="24"/>
        <v>360000</v>
      </c>
      <c r="G525" s="331"/>
      <c r="H525" s="80">
        <f>VLOOKUP(B525,'[1]PL4.1.Vật tư'!$B$5:$L$751,11,0)</f>
        <v>50000</v>
      </c>
      <c r="I525" s="80">
        <f t="shared" si="25"/>
        <v>50000</v>
      </c>
      <c r="J525" s="458">
        <f t="shared" si="26"/>
        <v>-310000</v>
      </c>
    </row>
    <row r="526" spans="1:10" ht="37.5">
      <c r="A526" s="325">
        <v>523</v>
      </c>
      <c r="B526" s="347" t="s">
        <v>764</v>
      </c>
      <c r="C526" s="326" t="s">
        <v>264</v>
      </c>
      <c r="D526" s="326">
        <v>1</v>
      </c>
      <c r="E526" s="327">
        <v>600000</v>
      </c>
      <c r="F526" s="328">
        <f t="shared" si="24"/>
        <v>600000</v>
      </c>
      <c r="G526" s="331"/>
      <c r="H526" s="80">
        <f>VLOOKUP(B526,'[1]PL4.1.Vật tư'!$B$5:$L$751,11,0)</f>
        <v>600000</v>
      </c>
      <c r="I526" s="80">
        <f t="shared" si="25"/>
        <v>600000</v>
      </c>
      <c r="J526" s="458">
        <f t="shared" si="26"/>
        <v>0</v>
      </c>
    </row>
    <row r="527" spans="1:10" ht="18.75">
      <c r="A527" s="325">
        <v>524</v>
      </c>
      <c r="B527" s="347" t="s">
        <v>765</v>
      </c>
      <c r="C527" s="326" t="s">
        <v>264</v>
      </c>
      <c r="D527" s="326">
        <v>1</v>
      </c>
      <c r="E527" s="327">
        <v>360000</v>
      </c>
      <c r="F527" s="328">
        <f t="shared" si="24"/>
        <v>360000</v>
      </c>
      <c r="G527" s="331"/>
      <c r="H527" s="80">
        <f>VLOOKUP(B527,'[1]PL4.1.Vật tư'!$B$5:$L$751,11,0)</f>
        <v>350000</v>
      </c>
      <c r="I527" s="80">
        <f t="shared" si="25"/>
        <v>350000</v>
      </c>
      <c r="J527" s="458">
        <f t="shared" si="26"/>
        <v>-10000</v>
      </c>
    </row>
    <row r="528" spans="1:10" ht="18.75">
      <c r="A528" s="325">
        <v>525</v>
      </c>
      <c r="B528" s="347" t="s">
        <v>766</v>
      </c>
      <c r="C528" s="326" t="s">
        <v>264</v>
      </c>
      <c r="D528" s="326">
        <v>1</v>
      </c>
      <c r="E528" s="327">
        <v>280000</v>
      </c>
      <c r="F528" s="328">
        <f t="shared" si="24"/>
        <v>280000</v>
      </c>
      <c r="G528" s="331"/>
      <c r="H528" s="80">
        <f>VLOOKUP(B528,'[1]PL4.1.Vật tư'!$B$5:$L$751,11,0)</f>
        <v>280000</v>
      </c>
      <c r="I528" s="80">
        <f t="shared" si="25"/>
        <v>280000</v>
      </c>
      <c r="J528" s="458">
        <f t="shared" si="26"/>
        <v>0</v>
      </c>
    </row>
    <row r="529" spans="1:10" ht="18.75">
      <c r="A529" s="325">
        <v>526</v>
      </c>
      <c r="B529" s="347" t="s">
        <v>767</v>
      </c>
      <c r="C529" s="326" t="s">
        <v>264</v>
      </c>
      <c r="D529" s="326">
        <v>1</v>
      </c>
      <c r="E529" s="327">
        <v>280000</v>
      </c>
      <c r="F529" s="328">
        <f t="shared" si="24"/>
        <v>280000</v>
      </c>
      <c r="G529" s="331"/>
      <c r="H529" s="80">
        <f>VLOOKUP(B529,'[1]PL4.1.Vật tư'!$B$5:$L$751,11,0)</f>
        <v>280000</v>
      </c>
      <c r="I529" s="80">
        <f t="shared" si="25"/>
        <v>280000</v>
      </c>
      <c r="J529" s="458">
        <f t="shared" si="26"/>
        <v>0</v>
      </c>
    </row>
    <row r="530" spans="1:10" ht="18.75">
      <c r="A530" s="325">
        <v>527</v>
      </c>
      <c r="B530" s="347" t="s">
        <v>768</v>
      </c>
      <c r="C530" s="326" t="s">
        <v>264</v>
      </c>
      <c r="D530" s="326">
        <v>1</v>
      </c>
      <c r="E530" s="327">
        <v>280000</v>
      </c>
      <c r="F530" s="328">
        <f t="shared" si="24"/>
        <v>280000</v>
      </c>
      <c r="G530" s="331"/>
      <c r="H530" s="80">
        <f>VLOOKUP(B530,'[1]PL4.1.Vật tư'!$B$5:$L$751,11,0)</f>
        <v>280000</v>
      </c>
      <c r="I530" s="80">
        <f t="shared" si="25"/>
        <v>280000</v>
      </c>
      <c r="J530" s="458">
        <f t="shared" si="26"/>
        <v>0</v>
      </c>
    </row>
    <row r="531" spans="1:10" ht="18.75">
      <c r="A531" s="325">
        <v>528</v>
      </c>
      <c r="B531" s="347" t="s">
        <v>769</v>
      </c>
      <c r="C531" s="326" t="s">
        <v>264</v>
      </c>
      <c r="D531" s="326">
        <v>1</v>
      </c>
      <c r="E531" s="327">
        <v>280000</v>
      </c>
      <c r="F531" s="328">
        <f t="shared" si="24"/>
        <v>280000</v>
      </c>
      <c r="G531" s="331"/>
      <c r="H531" s="80">
        <f>VLOOKUP(B531,'[1]PL4.1.Vật tư'!$B$5:$L$751,11,0)</f>
        <v>280000</v>
      </c>
      <c r="I531" s="80">
        <f t="shared" si="25"/>
        <v>280000</v>
      </c>
      <c r="J531" s="458">
        <f t="shared" si="26"/>
        <v>0</v>
      </c>
    </row>
    <row r="532" spans="1:10" ht="18.75">
      <c r="A532" s="325">
        <v>529</v>
      </c>
      <c r="B532" s="347" t="s">
        <v>770</v>
      </c>
      <c r="C532" s="326" t="s">
        <v>264</v>
      </c>
      <c r="D532" s="326">
        <v>1</v>
      </c>
      <c r="E532" s="327">
        <v>520000</v>
      </c>
      <c r="F532" s="328">
        <f t="shared" si="24"/>
        <v>520000</v>
      </c>
      <c r="G532" s="331"/>
      <c r="H532" s="80">
        <f>VLOOKUP(B532,'[1]PL4.1.Vật tư'!$B$5:$L$751,11,0)</f>
        <v>520000</v>
      </c>
      <c r="I532" s="80">
        <f t="shared" si="25"/>
        <v>520000</v>
      </c>
      <c r="J532" s="458">
        <f t="shared" si="26"/>
        <v>0</v>
      </c>
    </row>
    <row r="533" spans="1:10" ht="18.75">
      <c r="A533" s="325">
        <v>530</v>
      </c>
      <c r="B533" s="347" t="s">
        <v>771</v>
      </c>
      <c r="C533" s="326" t="s">
        <v>264</v>
      </c>
      <c r="D533" s="326">
        <v>1</v>
      </c>
      <c r="E533" s="327">
        <v>600000</v>
      </c>
      <c r="F533" s="328">
        <f t="shared" si="24"/>
        <v>600000</v>
      </c>
      <c r="G533" s="331"/>
      <c r="H533" s="80">
        <f>VLOOKUP(B533,'[1]PL4.1.Vật tư'!$B$5:$L$751,11,0)</f>
        <v>350000</v>
      </c>
      <c r="I533" s="80">
        <f t="shared" si="25"/>
        <v>350000</v>
      </c>
      <c r="J533" s="458">
        <f t="shared" si="26"/>
        <v>-250000</v>
      </c>
    </row>
    <row r="534" spans="1:10" ht="18.75">
      <c r="A534" s="325">
        <v>531</v>
      </c>
      <c r="B534" s="347" t="s">
        <v>772</v>
      </c>
      <c r="C534" s="326" t="s">
        <v>264</v>
      </c>
      <c r="D534" s="326">
        <v>1</v>
      </c>
      <c r="E534" s="327">
        <v>520000</v>
      </c>
      <c r="F534" s="328">
        <f t="shared" si="24"/>
        <v>520000</v>
      </c>
      <c r="G534" s="331"/>
      <c r="H534" s="80">
        <f>VLOOKUP(B534,'[1]PL4.1.Vật tư'!$B$5:$L$751,11,0)</f>
        <v>520000</v>
      </c>
      <c r="I534" s="80">
        <f t="shared" si="25"/>
        <v>520000</v>
      </c>
      <c r="J534" s="458">
        <f t="shared" si="26"/>
        <v>0</v>
      </c>
    </row>
    <row r="535" spans="1:10" ht="18.75">
      <c r="A535" s="325">
        <v>532</v>
      </c>
      <c r="B535" s="347" t="s">
        <v>773</v>
      </c>
      <c r="C535" s="326" t="s">
        <v>264</v>
      </c>
      <c r="D535" s="326">
        <v>1</v>
      </c>
      <c r="E535" s="327">
        <v>424000</v>
      </c>
      <c r="F535" s="328">
        <f t="shared" si="24"/>
        <v>424000</v>
      </c>
      <c r="G535" s="331"/>
      <c r="H535" s="80">
        <f>VLOOKUP(B535,'[1]PL4.1.Vật tư'!$B$5:$L$751,11,0)</f>
        <v>320000</v>
      </c>
      <c r="I535" s="80">
        <f t="shared" si="25"/>
        <v>320000</v>
      </c>
      <c r="J535" s="458">
        <f t="shared" si="26"/>
        <v>-104000</v>
      </c>
    </row>
    <row r="536" spans="1:10" ht="37.5">
      <c r="A536" s="325">
        <v>533</v>
      </c>
      <c r="B536" s="347" t="s">
        <v>774</v>
      </c>
      <c r="C536" s="326" t="s">
        <v>264</v>
      </c>
      <c r="D536" s="326">
        <v>1</v>
      </c>
      <c r="E536" s="327">
        <v>360000</v>
      </c>
      <c r="F536" s="328">
        <f t="shared" si="24"/>
        <v>360000</v>
      </c>
      <c r="G536" s="331"/>
      <c r="H536" s="80">
        <f>VLOOKUP(B536,'[1]PL4.1.Vật tư'!$B$5:$L$751,11,0)</f>
        <v>360000</v>
      </c>
      <c r="I536" s="80">
        <f t="shared" si="25"/>
        <v>360000</v>
      </c>
      <c r="J536" s="458">
        <f t="shared" si="26"/>
        <v>0</v>
      </c>
    </row>
    <row r="537" spans="1:10" ht="18.75">
      <c r="A537" s="325">
        <v>534</v>
      </c>
      <c r="B537" s="347" t="s">
        <v>775</v>
      </c>
      <c r="C537" s="326" t="s">
        <v>264</v>
      </c>
      <c r="D537" s="326">
        <v>1</v>
      </c>
      <c r="E537" s="327">
        <v>520000</v>
      </c>
      <c r="F537" s="328">
        <f t="shared" si="24"/>
        <v>520000</v>
      </c>
      <c r="G537" s="331"/>
      <c r="H537" s="80">
        <f>VLOOKUP(B537,'[1]PL4.1.Vật tư'!$B$5:$L$751,11,0)</f>
        <v>480000</v>
      </c>
      <c r="I537" s="80">
        <f t="shared" si="25"/>
        <v>480000</v>
      </c>
      <c r="J537" s="458">
        <f t="shared" si="26"/>
        <v>-40000</v>
      </c>
    </row>
    <row r="538" spans="1:10" ht="18.75">
      <c r="A538" s="325">
        <v>535</v>
      </c>
      <c r="B538" s="347" t="s">
        <v>776</v>
      </c>
      <c r="C538" s="326" t="s">
        <v>264</v>
      </c>
      <c r="D538" s="326">
        <v>1</v>
      </c>
      <c r="E538" s="327">
        <v>520000</v>
      </c>
      <c r="F538" s="328">
        <f t="shared" si="24"/>
        <v>520000</v>
      </c>
      <c r="G538" s="331"/>
      <c r="H538" s="80">
        <f>VLOOKUP(B538,'[1]PL4.1.Vật tư'!$B$5:$L$751,11,0)</f>
        <v>380000</v>
      </c>
      <c r="I538" s="80">
        <f t="shared" si="25"/>
        <v>380000</v>
      </c>
      <c r="J538" s="458">
        <f t="shared" si="26"/>
        <v>-140000</v>
      </c>
    </row>
    <row r="539" spans="1:10" ht="18.75">
      <c r="A539" s="325">
        <v>536</v>
      </c>
      <c r="B539" s="347" t="s">
        <v>777</v>
      </c>
      <c r="C539" s="326" t="s">
        <v>264</v>
      </c>
      <c r="D539" s="326">
        <v>1</v>
      </c>
      <c r="E539" s="327">
        <v>600000</v>
      </c>
      <c r="F539" s="328">
        <f t="shared" si="24"/>
        <v>600000</v>
      </c>
      <c r="G539" s="331"/>
      <c r="H539" s="80">
        <f>VLOOKUP(B539,'[1]PL4.1.Vật tư'!$B$5:$L$751,11,0)</f>
        <v>300000</v>
      </c>
      <c r="I539" s="80">
        <f t="shared" si="25"/>
        <v>300000</v>
      </c>
      <c r="J539" s="458">
        <f t="shared" si="26"/>
        <v>-300000</v>
      </c>
    </row>
    <row r="540" spans="1:10" ht="18.75">
      <c r="A540" s="325">
        <v>537</v>
      </c>
      <c r="B540" s="347" t="s">
        <v>778</v>
      </c>
      <c r="C540" s="326" t="s">
        <v>264</v>
      </c>
      <c r="D540" s="326">
        <v>1</v>
      </c>
      <c r="E540" s="327">
        <v>292000</v>
      </c>
      <c r="F540" s="328">
        <f t="shared" si="24"/>
        <v>292000</v>
      </c>
      <c r="G540" s="331"/>
      <c r="H540" s="80">
        <f>VLOOKUP(B540,'[1]PL4.1.Vật tư'!$B$5:$L$751,11,0)</f>
        <v>292000</v>
      </c>
      <c r="I540" s="80">
        <f t="shared" si="25"/>
        <v>292000</v>
      </c>
      <c r="J540" s="458">
        <f t="shared" si="26"/>
        <v>0</v>
      </c>
    </row>
    <row r="541" spans="1:10" ht="18.75">
      <c r="A541" s="325">
        <v>538</v>
      </c>
      <c r="B541" s="347" t="s">
        <v>779</v>
      </c>
      <c r="C541" s="326" t="s">
        <v>264</v>
      </c>
      <c r="D541" s="326">
        <v>1</v>
      </c>
      <c r="E541" s="327">
        <v>360000</v>
      </c>
      <c r="F541" s="328">
        <f t="shared" si="24"/>
        <v>360000</v>
      </c>
      <c r="G541" s="331"/>
      <c r="H541" s="80">
        <f>VLOOKUP(B541,'[1]PL4.1.Vật tư'!$B$5:$L$751,11,0)</f>
        <v>300000</v>
      </c>
      <c r="I541" s="80">
        <f t="shared" si="25"/>
        <v>300000</v>
      </c>
      <c r="J541" s="458">
        <f t="shared" si="26"/>
        <v>-60000</v>
      </c>
    </row>
    <row r="542" spans="1:10" ht="18.75">
      <c r="A542" s="325">
        <v>539</v>
      </c>
      <c r="B542" s="347" t="s">
        <v>780</v>
      </c>
      <c r="C542" s="326" t="s">
        <v>264</v>
      </c>
      <c r="D542" s="326">
        <v>1</v>
      </c>
      <c r="E542" s="327">
        <v>304000</v>
      </c>
      <c r="F542" s="328">
        <f t="shared" si="24"/>
        <v>304000</v>
      </c>
      <c r="G542" s="331"/>
      <c r="H542" s="80">
        <f>VLOOKUP(B542,'[1]PL4.1.Vật tư'!$B$5:$L$751,11,0)</f>
        <v>304000</v>
      </c>
      <c r="I542" s="80">
        <f t="shared" si="25"/>
        <v>304000</v>
      </c>
      <c r="J542" s="458">
        <f t="shared" si="26"/>
        <v>0</v>
      </c>
    </row>
    <row r="543" spans="1:10" ht="18.75">
      <c r="A543" s="325">
        <v>540</v>
      </c>
      <c r="B543" s="347" t="s">
        <v>781</v>
      </c>
      <c r="C543" s="326" t="s">
        <v>264</v>
      </c>
      <c r="D543" s="326">
        <v>1</v>
      </c>
      <c r="E543" s="327">
        <v>360000</v>
      </c>
      <c r="F543" s="328">
        <f t="shared" si="24"/>
        <v>360000</v>
      </c>
      <c r="G543" s="331"/>
      <c r="H543" s="80">
        <f>VLOOKUP(B543,'[1]PL4.1.Vật tư'!$B$5:$L$751,11,0)</f>
        <v>360000</v>
      </c>
      <c r="I543" s="80">
        <f t="shared" si="25"/>
        <v>360000</v>
      </c>
      <c r="J543" s="458">
        <f t="shared" si="26"/>
        <v>0</v>
      </c>
    </row>
    <row r="544" spans="1:10" ht="18.75">
      <c r="A544" s="325">
        <v>541</v>
      </c>
      <c r="B544" s="347" t="s">
        <v>782</v>
      </c>
      <c r="C544" s="326" t="s">
        <v>264</v>
      </c>
      <c r="D544" s="326">
        <v>1</v>
      </c>
      <c r="E544" s="327">
        <v>448000</v>
      </c>
      <c r="F544" s="328">
        <f t="shared" si="24"/>
        <v>448000</v>
      </c>
      <c r="G544" s="331"/>
      <c r="H544" s="80">
        <f>VLOOKUP(B544,'[1]PL4.1.Vật tư'!$B$5:$L$751,11,0)</f>
        <v>370000</v>
      </c>
      <c r="I544" s="80">
        <f t="shared" si="25"/>
        <v>370000</v>
      </c>
      <c r="J544" s="458">
        <f t="shared" si="26"/>
        <v>-78000</v>
      </c>
    </row>
    <row r="545" spans="1:10" ht="37.5">
      <c r="A545" s="325">
        <v>542</v>
      </c>
      <c r="B545" s="347" t="s">
        <v>783</v>
      </c>
      <c r="C545" s="326" t="s">
        <v>264</v>
      </c>
      <c r="D545" s="326">
        <v>1</v>
      </c>
      <c r="E545" s="327">
        <v>360000</v>
      </c>
      <c r="F545" s="328">
        <f t="shared" si="24"/>
        <v>360000</v>
      </c>
      <c r="G545" s="331"/>
      <c r="H545" s="80">
        <f>VLOOKUP(B545,'[1]PL4.1.Vật tư'!$B$5:$L$751,11,0)</f>
        <v>360000</v>
      </c>
      <c r="I545" s="80">
        <f t="shared" si="25"/>
        <v>360000</v>
      </c>
      <c r="J545" s="458">
        <f t="shared" si="26"/>
        <v>0</v>
      </c>
    </row>
    <row r="546" spans="1:10" ht="37.5">
      <c r="A546" s="325">
        <v>543</v>
      </c>
      <c r="B546" s="347" t="s">
        <v>784</v>
      </c>
      <c r="C546" s="326" t="s">
        <v>264</v>
      </c>
      <c r="D546" s="326">
        <v>1</v>
      </c>
      <c r="E546" s="327">
        <v>360000</v>
      </c>
      <c r="F546" s="328">
        <f t="shared" si="24"/>
        <v>360000</v>
      </c>
      <c r="G546" s="331"/>
      <c r="H546" s="80">
        <f>VLOOKUP(B546,'[1]PL4.1.Vật tư'!$B$5:$L$751,11,0)</f>
        <v>360000</v>
      </c>
      <c r="I546" s="80">
        <f t="shared" si="25"/>
        <v>360000</v>
      </c>
      <c r="J546" s="458">
        <f t="shared" si="26"/>
        <v>0</v>
      </c>
    </row>
    <row r="547" spans="1:10" ht="18.75">
      <c r="A547" s="325">
        <v>544</v>
      </c>
      <c r="B547" s="347" t="s">
        <v>785</v>
      </c>
      <c r="C547" s="326" t="s">
        <v>264</v>
      </c>
      <c r="D547" s="326">
        <v>1</v>
      </c>
      <c r="E547" s="327">
        <v>360000</v>
      </c>
      <c r="F547" s="328">
        <f t="shared" si="24"/>
        <v>360000</v>
      </c>
      <c r="G547" s="331"/>
      <c r="H547" s="80">
        <f>VLOOKUP(B547,'[1]PL4.1.Vật tư'!$B$5:$L$751,11,0)</f>
        <v>360000</v>
      </c>
      <c r="I547" s="80">
        <f t="shared" si="25"/>
        <v>360000</v>
      </c>
      <c r="J547" s="458">
        <f t="shared" si="26"/>
        <v>0</v>
      </c>
    </row>
    <row r="548" spans="1:10" ht="18.75">
      <c r="A548" s="325">
        <v>545</v>
      </c>
      <c r="B548" s="347" t="s">
        <v>786</v>
      </c>
      <c r="C548" s="326" t="s">
        <v>264</v>
      </c>
      <c r="D548" s="326">
        <v>1</v>
      </c>
      <c r="E548" s="327">
        <v>448000</v>
      </c>
      <c r="F548" s="328">
        <f t="shared" si="24"/>
        <v>448000</v>
      </c>
      <c r="G548" s="331"/>
      <c r="H548" s="80">
        <f>VLOOKUP(B548,'[1]PL4.1.Vật tư'!$B$5:$L$751,11,0)</f>
        <v>360000</v>
      </c>
      <c r="I548" s="80">
        <f t="shared" si="25"/>
        <v>360000</v>
      </c>
      <c r="J548" s="458">
        <f t="shared" si="26"/>
        <v>-88000</v>
      </c>
    </row>
    <row r="549" spans="1:10" ht="18.75">
      <c r="A549" s="325">
        <v>546</v>
      </c>
      <c r="B549" s="347" t="s">
        <v>787</v>
      </c>
      <c r="C549" s="326" t="s">
        <v>264</v>
      </c>
      <c r="D549" s="326">
        <v>1</v>
      </c>
      <c r="E549" s="327">
        <v>304000</v>
      </c>
      <c r="F549" s="328">
        <f t="shared" si="24"/>
        <v>304000</v>
      </c>
      <c r="G549" s="331"/>
      <c r="H549" s="80">
        <f>VLOOKUP(B549,'[1]PL4.1.Vật tư'!$B$5:$L$751,11,0)</f>
        <v>304000</v>
      </c>
      <c r="I549" s="80">
        <f t="shared" si="25"/>
        <v>304000</v>
      </c>
      <c r="J549" s="458">
        <f t="shared" si="26"/>
        <v>0</v>
      </c>
    </row>
    <row r="550" spans="1:10" ht="18.75">
      <c r="A550" s="325">
        <v>547</v>
      </c>
      <c r="B550" s="347" t="s">
        <v>788</v>
      </c>
      <c r="C550" s="326" t="s">
        <v>264</v>
      </c>
      <c r="D550" s="326">
        <v>1</v>
      </c>
      <c r="E550" s="327">
        <v>520000</v>
      </c>
      <c r="F550" s="328">
        <f t="shared" si="24"/>
        <v>520000</v>
      </c>
      <c r="G550" s="331"/>
      <c r="H550" s="80">
        <f>VLOOKUP(B550,'[1]PL4.1.Vật tư'!$B$5:$L$751,11,0)</f>
        <v>260000</v>
      </c>
      <c r="I550" s="80">
        <f t="shared" si="25"/>
        <v>260000</v>
      </c>
      <c r="J550" s="458">
        <f t="shared" si="26"/>
        <v>-260000</v>
      </c>
    </row>
    <row r="551" spans="1:10" ht="18.75">
      <c r="A551" s="325">
        <v>548</v>
      </c>
      <c r="B551" s="347" t="s">
        <v>789</v>
      </c>
      <c r="C551" s="326" t="s">
        <v>264</v>
      </c>
      <c r="D551" s="326">
        <v>1</v>
      </c>
      <c r="E551" s="327">
        <v>360000</v>
      </c>
      <c r="F551" s="328">
        <f t="shared" si="24"/>
        <v>360000</v>
      </c>
      <c r="G551" s="331"/>
      <c r="H551" s="80">
        <f>VLOOKUP(B551,'[1]PL4.1.Vật tư'!$B$5:$L$751,11,0)</f>
        <v>260000</v>
      </c>
      <c r="I551" s="80">
        <f t="shared" si="25"/>
        <v>260000</v>
      </c>
      <c r="J551" s="458">
        <f t="shared" si="26"/>
        <v>-100000</v>
      </c>
    </row>
    <row r="552" spans="1:10" ht="18.75">
      <c r="A552" s="325">
        <v>549</v>
      </c>
      <c r="B552" s="347" t="s">
        <v>790</v>
      </c>
      <c r="C552" s="326" t="s">
        <v>264</v>
      </c>
      <c r="D552" s="326">
        <v>1</v>
      </c>
      <c r="E552" s="327">
        <v>464000</v>
      </c>
      <c r="F552" s="328">
        <f t="shared" si="24"/>
        <v>464000</v>
      </c>
      <c r="G552" s="331"/>
      <c r="H552" s="80">
        <f>VLOOKUP(B552,'[1]PL4.1.Vật tư'!$B$5:$L$751,11,0)</f>
        <v>395000</v>
      </c>
      <c r="I552" s="80">
        <f t="shared" si="25"/>
        <v>395000</v>
      </c>
      <c r="J552" s="458">
        <f t="shared" si="26"/>
        <v>-69000</v>
      </c>
    </row>
    <row r="553" spans="1:10" ht="18.75">
      <c r="A553" s="325">
        <v>550</v>
      </c>
      <c r="B553" s="347" t="s">
        <v>791</v>
      </c>
      <c r="C553" s="326" t="s">
        <v>264</v>
      </c>
      <c r="D553" s="326">
        <v>1</v>
      </c>
      <c r="E553" s="327">
        <v>520000</v>
      </c>
      <c r="F553" s="328">
        <f t="shared" si="24"/>
        <v>520000</v>
      </c>
      <c r="G553" s="331"/>
      <c r="H553" s="80">
        <f>VLOOKUP(B553,'[1]PL4.1.Vật tư'!$B$5:$L$751,11,0)</f>
        <v>520000</v>
      </c>
      <c r="I553" s="80">
        <f t="shared" si="25"/>
        <v>520000</v>
      </c>
      <c r="J553" s="458">
        <f t="shared" si="26"/>
        <v>0</v>
      </c>
    </row>
    <row r="554" spans="1:10" ht="18.75">
      <c r="A554" s="325">
        <v>551</v>
      </c>
      <c r="B554" s="347" t="s">
        <v>792</v>
      </c>
      <c r="C554" s="326" t="s">
        <v>264</v>
      </c>
      <c r="D554" s="326">
        <v>1</v>
      </c>
      <c r="E554" s="327">
        <v>364800</v>
      </c>
      <c r="F554" s="328">
        <f t="shared" si="24"/>
        <v>364800</v>
      </c>
      <c r="G554" s="331"/>
      <c r="H554" s="80">
        <f>VLOOKUP(B554,'[1]PL4.1.Vật tư'!$B$5:$L$751,11,0)</f>
        <v>364800</v>
      </c>
      <c r="I554" s="80">
        <f t="shared" si="25"/>
        <v>364800</v>
      </c>
      <c r="J554" s="458">
        <f t="shared" si="26"/>
        <v>0</v>
      </c>
    </row>
    <row r="555" spans="1:10" ht="18.75">
      <c r="A555" s="325">
        <v>552</v>
      </c>
      <c r="B555" s="347" t="s">
        <v>793</v>
      </c>
      <c r="C555" s="326" t="s">
        <v>264</v>
      </c>
      <c r="D555" s="326">
        <v>1</v>
      </c>
      <c r="E555" s="327">
        <v>384000</v>
      </c>
      <c r="F555" s="328">
        <f t="shared" si="24"/>
        <v>384000</v>
      </c>
      <c r="G555" s="331"/>
      <c r="H555" s="80">
        <f>VLOOKUP(B555,'[1]PL4.1.Vật tư'!$B$5:$L$751,11,0)</f>
        <v>180000</v>
      </c>
      <c r="I555" s="80">
        <f t="shared" si="25"/>
        <v>180000</v>
      </c>
      <c r="J555" s="458">
        <f t="shared" si="26"/>
        <v>-204000</v>
      </c>
    </row>
    <row r="556" spans="1:10" ht="18.75">
      <c r="A556" s="325">
        <v>553</v>
      </c>
      <c r="B556" s="347" t="s">
        <v>794</v>
      </c>
      <c r="C556" s="326" t="s">
        <v>264</v>
      </c>
      <c r="D556" s="326">
        <v>1</v>
      </c>
      <c r="E556" s="327">
        <v>304000</v>
      </c>
      <c r="F556" s="328">
        <f t="shared" si="24"/>
        <v>304000</v>
      </c>
      <c r="G556" s="331"/>
      <c r="H556" s="80">
        <f>VLOOKUP(B556,'[1]PL4.1.Vật tư'!$B$5:$L$751,11,0)</f>
        <v>304000</v>
      </c>
      <c r="I556" s="80">
        <f t="shared" si="25"/>
        <v>304000</v>
      </c>
      <c r="J556" s="458">
        <f t="shared" si="26"/>
        <v>0</v>
      </c>
    </row>
    <row r="557" spans="1:10" ht="18.75">
      <c r="A557" s="325">
        <v>554</v>
      </c>
      <c r="B557" s="347" t="s">
        <v>795</v>
      </c>
      <c r="C557" s="326" t="s">
        <v>264</v>
      </c>
      <c r="D557" s="326">
        <v>1</v>
      </c>
      <c r="E557" s="327">
        <v>336000</v>
      </c>
      <c r="F557" s="328">
        <f t="shared" si="24"/>
        <v>336000</v>
      </c>
      <c r="G557" s="331"/>
      <c r="H557" s="80">
        <f>VLOOKUP(B557,'[1]PL4.1.Vật tư'!$B$5:$L$751,11,0)</f>
        <v>336000</v>
      </c>
      <c r="I557" s="80">
        <f t="shared" si="25"/>
        <v>336000</v>
      </c>
      <c r="J557" s="458">
        <f t="shared" si="26"/>
        <v>0</v>
      </c>
    </row>
    <row r="558" spans="1:10" ht="18.75">
      <c r="A558" s="325">
        <v>555</v>
      </c>
      <c r="B558" s="347" t="s">
        <v>796</v>
      </c>
      <c r="C558" s="326" t="s">
        <v>264</v>
      </c>
      <c r="D558" s="326">
        <v>1</v>
      </c>
      <c r="E558" s="327">
        <v>368000</v>
      </c>
      <c r="F558" s="328">
        <f t="shared" si="24"/>
        <v>368000</v>
      </c>
      <c r="G558" s="331"/>
      <c r="H558" s="80">
        <f>VLOOKUP(B558,'[1]PL4.1.Vật tư'!$B$5:$L$751,11,0)</f>
        <v>368000</v>
      </c>
      <c r="I558" s="80">
        <f t="shared" si="25"/>
        <v>368000</v>
      </c>
      <c r="J558" s="458">
        <f t="shared" si="26"/>
        <v>0</v>
      </c>
    </row>
    <row r="559" spans="1:10" ht="18.75">
      <c r="A559" s="325">
        <v>556</v>
      </c>
      <c r="B559" s="347" t="s">
        <v>797</v>
      </c>
      <c r="C559" s="326" t="s">
        <v>264</v>
      </c>
      <c r="D559" s="326">
        <v>1</v>
      </c>
      <c r="E559" s="327">
        <v>424000</v>
      </c>
      <c r="F559" s="328">
        <f t="shared" si="24"/>
        <v>424000</v>
      </c>
      <c r="G559" s="331"/>
      <c r="H559" s="80">
        <f>VLOOKUP(B559,'[1]PL4.1.Vật tư'!$B$5:$L$751,11,0)</f>
        <v>424000</v>
      </c>
      <c r="I559" s="80">
        <f t="shared" si="25"/>
        <v>424000</v>
      </c>
      <c r="J559" s="458">
        <f t="shared" si="26"/>
        <v>0</v>
      </c>
    </row>
    <row r="560" spans="1:10" ht="18.75">
      <c r="A560" s="325">
        <v>557</v>
      </c>
      <c r="B560" s="347" t="s">
        <v>798</v>
      </c>
      <c r="C560" s="326" t="s">
        <v>264</v>
      </c>
      <c r="D560" s="326">
        <v>1</v>
      </c>
      <c r="E560" s="327">
        <v>280000</v>
      </c>
      <c r="F560" s="328">
        <f t="shared" si="24"/>
        <v>280000</v>
      </c>
      <c r="G560" s="331"/>
      <c r="H560" s="80">
        <f>VLOOKUP(B560,'[1]PL4.1.Vật tư'!$B$5:$L$751,11,0)</f>
        <v>250000</v>
      </c>
      <c r="I560" s="80">
        <f t="shared" si="25"/>
        <v>250000</v>
      </c>
      <c r="J560" s="458">
        <f t="shared" si="26"/>
        <v>-30000</v>
      </c>
    </row>
    <row r="561" spans="1:10" ht="18.75">
      <c r="A561" s="325">
        <v>558</v>
      </c>
      <c r="B561" s="347" t="s">
        <v>799</v>
      </c>
      <c r="C561" s="326" t="s">
        <v>264</v>
      </c>
      <c r="D561" s="326">
        <v>1</v>
      </c>
      <c r="E561" s="327">
        <v>360000</v>
      </c>
      <c r="F561" s="328">
        <f t="shared" si="24"/>
        <v>360000</v>
      </c>
      <c r="G561" s="331"/>
      <c r="H561" s="80">
        <f>VLOOKUP(B561,'[1]PL4.1.Vật tư'!$B$5:$L$751,11,0)</f>
        <v>350000</v>
      </c>
      <c r="I561" s="80">
        <f t="shared" si="25"/>
        <v>350000</v>
      </c>
      <c r="J561" s="458">
        <f t="shared" si="26"/>
        <v>-10000</v>
      </c>
    </row>
    <row r="562" spans="1:10" ht="18.75">
      <c r="A562" s="325">
        <v>559</v>
      </c>
      <c r="B562" s="347" t="s">
        <v>800</v>
      </c>
      <c r="C562" s="326" t="s">
        <v>264</v>
      </c>
      <c r="D562" s="326">
        <v>1</v>
      </c>
      <c r="E562" s="327">
        <v>360000</v>
      </c>
      <c r="F562" s="328">
        <f t="shared" si="24"/>
        <v>360000</v>
      </c>
      <c r="G562" s="331"/>
      <c r="H562" s="80">
        <f>VLOOKUP(B562,'[1]PL4.1.Vật tư'!$B$5:$L$751,11,0)</f>
        <v>360000</v>
      </c>
      <c r="I562" s="80">
        <f t="shared" si="25"/>
        <v>360000</v>
      </c>
      <c r="J562" s="458">
        <f t="shared" si="26"/>
        <v>0</v>
      </c>
    </row>
    <row r="563" spans="1:10" ht="18.75">
      <c r="A563" s="325">
        <v>560</v>
      </c>
      <c r="B563" s="347" t="s">
        <v>801</v>
      </c>
      <c r="C563" s="326" t="s">
        <v>264</v>
      </c>
      <c r="D563" s="326">
        <v>1</v>
      </c>
      <c r="E563" s="327">
        <v>360000</v>
      </c>
      <c r="F563" s="328">
        <f t="shared" si="24"/>
        <v>360000</v>
      </c>
      <c r="G563" s="331"/>
      <c r="H563" s="80">
        <f>VLOOKUP(B563,'[1]PL4.1.Vật tư'!$B$5:$L$751,11,0)</f>
        <v>100000</v>
      </c>
      <c r="I563" s="80">
        <f t="shared" si="25"/>
        <v>100000</v>
      </c>
      <c r="J563" s="458">
        <f t="shared" si="26"/>
        <v>-260000</v>
      </c>
    </row>
    <row r="564" spans="1:10" ht="37.5">
      <c r="A564" s="325">
        <v>561</v>
      </c>
      <c r="B564" s="347" t="s">
        <v>802</v>
      </c>
      <c r="C564" s="326" t="s">
        <v>264</v>
      </c>
      <c r="D564" s="326">
        <v>1</v>
      </c>
      <c r="E564" s="327">
        <v>360000</v>
      </c>
      <c r="F564" s="328">
        <f t="shared" si="24"/>
        <v>360000</v>
      </c>
      <c r="G564" s="331"/>
      <c r="H564" s="80">
        <f>VLOOKUP(B564,'[1]PL4.1.Vật tư'!$B$5:$L$751,11,0)</f>
        <v>290000</v>
      </c>
      <c r="I564" s="80">
        <f t="shared" si="25"/>
        <v>290000</v>
      </c>
      <c r="J564" s="458">
        <f t="shared" si="26"/>
        <v>-70000</v>
      </c>
    </row>
    <row r="565" spans="1:10" ht="18.75">
      <c r="A565" s="325">
        <v>562</v>
      </c>
      <c r="B565" s="347" t="s">
        <v>803</v>
      </c>
      <c r="C565" s="326" t="s">
        <v>264</v>
      </c>
      <c r="D565" s="326">
        <v>2</v>
      </c>
      <c r="E565" s="327">
        <v>280000</v>
      </c>
      <c r="F565" s="328">
        <f t="shared" si="24"/>
        <v>560000</v>
      </c>
      <c r="G565" s="331"/>
      <c r="H565" s="80">
        <f>VLOOKUP(B565,'[1]PL4.1.Vật tư'!$B$5:$L$751,11,0)</f>
        <v>280000</v>
      </c>
      <c r="I565" s="80">
        <f t="shared" si="25"/>
        <v>560000</v>
      </c>
      <c r="J565" s="458">
        <f t="shared" si="26"/>
        <v>0</v>
      </c>
    </row>
    <row r="566" spans="1:10" ht="18.75">
      <c r="A566" s="325">
        <v>563</v>
      </c>
      <c r="B566" s="347" t="s">
        <v>804</v>
      </c>
      <c r="C566" s="326" t="s">
        <v>264</v>
      </c>
      <c r="D566" s="326">
        <v>1</v>
      </c>
      <c r="E566" s="327">
        <v>312000</v>
      </c>
      <c r="F566" s="328">
        <f t="shared" si="24"/>
        <v>312000</v>
      </c>
      <c r="G566" s="331"/>
      <c r="H566" s="80">
        <f>VLOOKUP(B566,'[1]PL4.1.Vật tư'!$B$5:$L$751,11,0)</f>
        <v>312000</v>
      </c>
      <c r="I566" s="80">
        <f t="shared" si="25"/>
        <v>312000</v>
      </c>
      <c r="J566" s="458">
        <f t="shared" si="26"/>
        <v>0</v>
      </c>
    </row>
    <row r="567" spans="1:10" ht="18.75">
      <c r="A567" s="325">
        <v>564</v>
      </c>
      <c r="B567" s="347" t="s">
        <v>805</v>
      </c>
      <c r="C567" s="326" t="s">
        <v>264</v>
      </c>
      <c r="D567" s="326">
        <v>1</v>
      </c>
      <c r="E567" s="327">
        <v>336000</v>
      </c>
      <c r="F567" s="328">
        <f t="shared" si="24"/>
        <v>336000</v>
      </c>
      <c r="G567" s="331"/>
      <c r="H567" s="80">
        <f>VLOOKUP(B567,'[1]PL4.1.Vật tư'!$B$5:$L$751,11,0)</f>
        <v>336000</v>
      </c>
      <c r="I567" s="80">
        <f t="shared" si="25"/>
        <v>336000</v>
      </c>
      <c r="J567" s="458">
        <f t="shared" si="26"/>
        <v>0</v>
      </c>
    </row>
    <row r="568" spans="1:10" ht="18.75">
      <c r="A568" s="325">
        <v>565</v>
      </c>
      <c r="B568" s="347" t="s">
        <v>806</v>
      </c>
      <c r="C568" s="326" t="s">
        <v>264</v>
      </c>
      <c r="D568" s="326">
        <v>1</v>
      </c>
      <c r="E568" s="327">
        <v>100000</v>
      </c>
      <c r="F568" s="328">
        <f t="shared" si="24"/>
        <v>100000</v>
      </c>
      <c r="G568" s="331"/>
      <c r="H568" s="80">
        <f>VLOOKUP(B568,'[1]PL4.1.Vật tư'!$B$5:$L$751,11,0)</f>
        <v>80000</v>
      </c>
      <c r="I568" s="80">
        <f t="shared" si="25"/>
        <v>80000</v>
      </c>
      <c r="J568" s="458">
        <f t="shared" si="26"/>
        <v>-20000</v>
      </c>
    </row>
    <row r="569" spans="1:10" ht="18.75">
      <c r="A569" s="325">
        <v>566</v>
      </c>
      <c r="B569" s="347" t="s">
        <v>807</v>
      </c>
      <c r="C569" s="326" t="s">
        <v>264</v>
      </c>
      <c r="D569" s="326">
        <v>1</v>
      </c>
      <c r="E569" s="327">
        <v>280000</v>
      </c>
      <c r="F569" s="328">
        <f t="shared" si="24"/>
        <v>280000</v>
      </c>
      <c r="G569" s="331"/>
      <c r="H569" s="80">
        <f>VLOOKUP(B569,'[1]PL4.1.Vật tư'!$B$5:$L$751,11,0)</f>
        <v>280000</v>
      </c>
      <c r="I569" s="80">
        <f t="shared" si="25"/>
        <v>280000</v>
      </c>
      <c r="J569" s="458">
        <f t="shared" si="26"/>
        <v>0</v>
      </c>
    </row>
    <row r="570" spans="1:10" ht="18.75">
      <c r="A570" s="325">
        <v>567</v>
      </c>
      <c r="B570" s="347" t="s">
        <v>808</v>
      </c>
      <c r="C570" s="326" t="s">
        <v>264</v>
      </c>
      <c r="D570" s="326">
        <v>5</v>
      </c>
      <c r="E570" s="327">
        <v>100000</v>
      </c>
      <c r="F570" s="328">
        <f t="shared" si="24"/>
        <v>500000</v>
      </c>
      <c r="G570" s="331"/>
      <c r="H570" s="80">
        <f>VLOOKUP(B570,'[1]PL4.1.Vật tư'!$B$5:$L$751,11,0)</f>
        <v>100000</v>
      </c>
      <c r="I570" s="80">
        <f t="shared" si="25"/>
        <v>500000</v>
      </c>
      <c r="J570" s="458">
        <f t="shared" si="26"/>
        <v>0</v>
      </c>
    </row>
    <row r="571" spans="1:10" ht="18.75">
      <c r="A571" s="325">
        <v>568</v>
      </c>
      <c r="B571" s="347" t="s">
        <v>809</v>
      </c>
      <c r="C571" s="326" t="s">
        <v>264</v>
      </c>
      <c r="D571" s="326">
        <v>5</v>
      </c>
      <c r="E571" s="327">
        <v>148000</v>
      </c>
      <c r="F571" s="328">
        <f t="shared" si="24"/>
        <v>740000</v>
      </c>
      <c r="G571" s="331"/>
      <c r="H571" s="80">
        <f>VLOOKUP(B571,'[1]PL4.1.Vật tư'!$B$5:$L$751,11,0)</f>
        <v>148000</v>
      </c>
      <c r="I571" s="80">
        <f t="shared" si="25"/>
        <v>740000</v>
      </c>
      <c r="J571" s="458">
        <f t="shared" si="26"/>
        <v>0</v>
      </c>
    </row>
    <row r="572" spans="1:10" ht="18.75">
      <c r="A572" s="325">
        <v>569</v>
      </c>
      <c r="B572" s="347" t="s">
        <v>810</v>
      </c>
      <c r="C572" s="326" t="s">
        <v>264</v>
      </c>
      <c r="D572" s="326">
        <v>5</v>
      </c>
      <c r="E572" s="327">
        <v>200000</v>
      </c>
      <c r="F572" s="328">
        <f t="shared" si="24"/>
        <v>1000000</v>
      </c>
      <c r="G572" s="331"/>
      <c r="H572" s="80">
        <f>VLOOKUP(B572,'[1]PL4.1.Vật tư'!$B$5:$L$751,11,0)</f>
        <v>200000</v>
      </c>
      <c r="I572" s="80">
        <f t="shared" si="25"/>
        <v>1000000</v>
      </c>
      <c r="J572" s="458">
        <f t="shared" si="26"/>
        <v>0</v>
      </c>
    </row>
    <row r="573" spans="1:10" ht="18.75">
      <c r="A573" s="325">
        <v>570</v>
      </c>
      <c r="B573" s="347" t="s">
        <v>811</v>
      </c>
      <c r="C573" s="326" t="s">
        <v>264</v>
      </c>
      <c r="D573" s="326">
        <v>5</v>
      </c>
      <c r="E573" s="327">
        <v>232000</v>
      </c>
      <c r="F573" s="328">
        <f t="shared" si="24"/>
        <v>1160000</v>
      </c>
      <c r="G573" s="331"/>
      <c r="H573" s="80">
        <f>VLOOKUP(B573,'[1]PL4.1.Vật tư'!$B$5:$L$751,11,0)</f>
        <v>150000</v>
      </c>
      <c r="I573" s="80">
        <f t="shared" si="25"/>
        <v>750000</v>
      </c>
      <c r="J573" s="458">
        <f t="shared" si="26"/>
        <v>-410000</v>
      </c>
    </row>
    <row r="574" spans="1:10" ht="18.75">
      <c r="A574" s="325">
        <v>571</v>
      </c>
      <c r="B574" s="347" t="s">
        <v>812</v>
      </c>
      <c r="C574" s="326" t="s">
        <v>264</v>
      </c>
      <c r="D574" s="326">
        <v>5</v>
      </c>
      <c r="E574" s="327">
        <v>248000</v>
      </c>
      <c r="F574" s="328">
        <f t="shared" si="24"/>
        <v>1240000</v>
      </c>
      <c r="G574" s="331"/>
      <c r="H574" s="80">
        <f>VLOOKUP(B574,'[1]PL4.1.Vật tư'!$B$5:$L$751,11,0)</f>
        <v>248000</v>
      </c>
      <c r="I574" s="80">
        <f t="shared" si="25"/>
        <v>1240000</v>
      </c>
      <c r="J574" s="458">
        <f t="shared" si="26"/>
        <v>0</v>
      </c>
    </row>
    <row r="575" spans="1:10" ht="18.75">
      <c r="A575" s="325">
        <v>572</v>
      </c>
      <c r="B575" s="347" t="s">
        <v>813</v>
      </c>
      <c r="C575" s="326" t="s">
        <v>264</v>
      </c>
      <c r="D575" s="326">
        <v>5</v>
      </c>
      <c r="E575" s="327">
        <v>148000</v>
      </c>
      <c r="F575" s="328">
        <f t="shared" si="24"/>
        <v>740000</v>
      </c>
      <c r="G575" s="331"/>
      <c r="H575" s="80">
        <f>VLOOKUP(B575,'[1]PL4.1.Vật tư'!$B$5:$L$751,11,0)</f>
        <v>148000</v>
      </c>
      <c r="I575" s="80">
        <f t="shared" si="25"/>
        <v>740000</v>
      </c>
      <c r="J575" s="458">
        <f t="shared" si="26"/>
        <v>0</v>
      </c>
    </row>
    <row r="576" spans="1:10" ht="18.75">
      <c r="A576" s="325">
        <v>573</v>
      </c>
      <c r="B576" s="347" t="s">
        <v>814</v>
      </c>
      <c r="C576" s="326" t="s">
        <v>264</v>
      </c>
      <c r="D576" s="326">
        <v>5</v>
      </c>
      <c r="E576" s="327">
        <v>200000</v>
      </c>
      <c r="F576" s="328">
        <f t="shared" si="24"/>
        <v>1000000</v>
      </c>
      <c r="G576" s="331"/>
      <c r="H576" s="80">
        <f>VLOOKUP(B576,'[1]PL4.1.Vật tư'!$B$5:$L$751,11,0)</f>
        <v>200000</v>
      </c>
      <c r="I576" s="80">
        <f t="shared" si="25"/>
        <v>1000000</v>
      </c>
      <c r="J576" s="458">
        <f t="shared" si="26"/>
        <v>0</v>
      </c>
    </row>
    <row r="577" spans="1:10" ht="18.75">
      <c r="A577" s="325">
        <v>574</v>
      </c>
      <c r="B577" s="347" t="s">
        <v>815</v>
      </c>
      <c r="C577" s="326" t="s">
        <v>264</v>
      </c>
      <c r="D577" s="326">
        <v>5</v>
      </c>
      <c r="E577" s="327">
        <v>232000</v>
      </c>
      <c r="F577" s="328">
        <f t="shared" si="24"/>
        <v>1160000</v>
      </c>
      <c r="G577" s="331"/>
      <c r="H577" s="80">
        <f>VLOOKUP(B577,'[1]PL4.1.Vật tư'!$B$5:$L$751,11,0)</f>
        <v>232000</v>
      </c>
      <c r="I577" s="80">
        <f t="shared" si="25"/>
        <v>1160000</v>
      </c>
      <c r="J577" s="458">
        <f t="shared" si="26"/>
        <v>0</v>
      </c>
    </row>
    <row r="578" spans="1:10" ht="18.75">
      <c r="A578" s="325">
        <v>575</v>
      </c>
      <c r="B578" s="347" t="s">
        <v>816</v>
      </c>
      <c r="C578" s="326" t="s">
        <v>264</v>
      </c>
      <c r="D578" s="326">
        <v>1</v>
      </c>
      <c r="E578" s="327">
        <v>336000</v>
      </c>
      <c r="F578" s="328">
        <f t="shared" si="24"/>
        <v>336000</v>
      </c>
      <c r="G578" s="331"/>
      <c r="H578" s="80">
        <f>VLOOKUP(B578,'[1]PL4.1.Vật tư'!$B$5:$L$751,11,0)</f>
        <v>336000</v>
      </c>
      <c r="I578" s="80">
        <f t="shared" si="25"/>
        <v>336000</v>
      </c>
      <c r="J578" s="458">
        <f t="shared" si="26"/>
        <v>0</v>
      </c>
    </row>
    <row r="579" spans="1:10" ht="18.75">
      <c r="A579" s="325">
        <v>576</v>
      </c>
      <c r="B579" s="347" t="s">
        <v>817</v>
      </c>
      <c r="C579" s="326" t="s">
        <v>264</v>
      </c>
      <c r="D579" s="326">
        <v>1</v>
      </c>
      <c r="E579" s="327">
        <v>600000</v>
      </c>
      <c r="F579" s="328">
        <f t="shared" si="24"/>
        <v>600000</v>
      </c>
      <c r="G579" s="331"/>
      <c r="H579" s="80">
        <f>VLOOKUP(B579,'[1]PL4.1.Vật tư'!$B$5:$L$751,11,0)</f>
        <v>250000</v>
      </c>
      <c r="I579" s="80">
        <f t="shared" si="25"/>
        <v>250000</v>
      </c>
      <c r="J579" s="458">
        <f t="shared" si="26"/>
        <v>-350000</v>
      </c>
    </row>
    <row r="580" spans="1:10" ht="18.75">
      <c r="A580" s="325">
        <v>577</v>
      </c>
      <c r="B580" s="347" t="s">
        <v>818</v>
      </c>
      <c r="C580" s="326" t="s">
        <v>264</v>
      </c>
      <c r="D580" s="326">
        <v>10</v>
      </c>
      <c r="E580" s="327">
        <v>200000</v>
      </c>
      <c r="F580" s="328">
        <f t="shared" si="24"/>
        <v>2000000</v>
      </c>
      <c r="G580" s="331"/>
      <c r="H580" s="80">
        <f>VLOOKUP(B580,'[1]PL4.1.Vật tư'!$B$5:$L$751,11,0)</f>
        <v>90000</v>
      </c>
      <c r="I580" s="80">
        <f t="shared" si="25"/>
        <v>900000</v>
      </c>
      <c r="J580" s="458">
        <f t="shared" si="26"/>
        <v>-1100000</v>
      </c>
    </row>
    <row r="581" spans="1:10" ht="18.75">
      <c r="A581" s="325">
        <v>578</v>
      </c>
      <c r="B581" s="347" t="s">
        <v>819</v>
      </c>
      <c r="C581" s="326" t="s">
        <v>264</v>
      </c>
      <c r="D581" s="326">
        <v>10</v>
      </c>
      <c r="E581" s="327">
        <v>256000</v>
      </c>
      <c r="F581" s="328">
        <f t="shared" ref="F581:F644" si="27">D581*E581</f>
        <v>2560000</v>
      </c>
      <c r="G581" s="331"/>
      <c r="H581" s="80">
        <f>VLOOKUP(B581,'[1]PL4.1.Vật tư'!$B$5:$L$751,11,0)</f>
        <v>256000</v>
      </c>
      <c r="I581" s="80">
        <f t="shared" ref="I581:I644" si="28">H581*D581</f>
        <v>2560000</v>
      </c>
      <c r="J581" s="458">
        <f t="shared" ref="J581:J644" si="29">I581-F581</f>
        <v>0</v>
      </c>
    </row>
    <row r="582" spans="1:10" ht="37.5">
      <c r="A582" s="325">
        <v>579</v>
      </c>
      <c r="B582" s="347" t="s">
        <v>820</v>
      </c>
      <c r="C582" s="326" t="s">
        <v>270</v>
      </c>
      <c r="D582" s="326">
        <v>10</v>
      </c>
      <c r="E582" s="327">
        <v>0</v>
      </c>
      <c r="F582" s="328">
        <f t="shared" si="27"/>
        <v>0</v>
      </c>
      <c r="G582" s="331"/>
      <c r="I582" s="80">
        <f t="shared" si="28"/>
        <v>0</v>
      </c>
      <c r="J582" s="458">
        <f t="shared" si="29"/>
        <v>0</v>
      </c>
    </row>
    <row r="583" spans="1:10" ht="37.5">
      <c r="A583" s="325">
        <v>580</v>
      </c>
      <c r="B583" s="347" t="s">
        <v>821</v>
      </c>
      <c r="C583" s="326" t="s">
        <v>270</v>
      </c>
      <c r="D583" s="326">
        <v>5</v>
      </c>
      <c r="E583" s="327">
        <v>0</v>
      </c>
      <c r="F583" s="328">
        <f t="shared" si="27"/>
        <v>0</v>
      </c>
      <c r="G583" s="331"/>
      <c r="I583" s="80">
        <f t="shared" si="28"/>
        <v>0</v>
      </c>
      <c r="J583" s="458">
        <f t="shared" si="29"/>
        <v>0</v>
      </c>
    </row>
    <row r="584" spans="1:10" ht="18.75">
      <c r="A584" s="325">
        <v>581</v>
      </c>
      <c r="B584" s="347" t="s">
        <v>822</v>
      </c>
      <c r="C584" s="326" t="s">
        <v>302</v>
      </c>
      <c r="D584" s="326">
        <v>1</v>
      </c>
      <c r="E584" s="327">
        <v>132000</v>
      </c>
      <c r="F584" s="328">
        <f t="shared" si="27"/>
        <v>132000</v>
      </c>
      <c r="G584" s="331"/>
      <c r="H584" s="80">
        <f>VLOOKUP(B584,'[1]PL4.1.Vật tư'!$B$5:$L$751,11,0)</f>
        <v>35000</v>
      </c>
      <c r="I584" s="80">
        <f t="shared" si="28"/>
        <v>35000</v>
      </c>
      <c r="J584" s="458">
        <f t="shared" si="29"/>
        <v>-97000</v>
      </c>
    </row>
    <row r="585" spans="1:10" ht="18.75">
      <c r="A585" s="325">
        <v>582</v>
      </c>
      <c r="B585" s="347" t="s">
        <v>823</v>
      </c>
      <c r="C585" s="326" t="s">
        <v>264</v>
      </c>
      <c r="D585" s="326">
        <v>1</v>
      </c>
      <c r="E585" s="327">
        <v>200000</v>
      </c>
      <c r="F585" s="328">
        <f t="shared" si="27"/>
        <v>200000</v>
      </c>
      <c r="G585" s="331"/>
      <c r="H585" s="80">
        <f>VLOOKUP(B585,'[1]PL4.1.Vật tư'!$B$5:$L$751,11,0)</f>
        <v>95000</v>
      </c>
      <c r="I585" s="80">
        <f t="shared" si="28"/>
        <v>95000</v>
      </c>
      <c r="J585" s="458">
        <f t="shared" si="29"/>
        <v>-105000</v>
      </c>
    </row>
    <row r="586" spans="1:10" ht="18.75">
      <c r="A586" s="325">
        <v>583</v>
      </c>
      <c r="B586" s="347" t="s">
        <v>824</v>
      </c>
      <c r="C586" s="326" t="s">
        <v>264</v>
      </c>
      <c r="D586" s="326">
        <v>1</v>
      </c>
      <c r="E586" s="327">
        <v>200000</v>
      </c>
      <c r="F586" s="328">
        <f t="shared" si="27"/>
        <v>200000</v>
      </c>
      <c r="G586" s="331"/>
      <c r="H586" s="80">
        <f>VLOOKUP(B586,'[1]PL4.1.Vật tư'!$B$5:$L$751,11,0)</f>
        <v>190000</v>
      </c>
      <c r="I586" s="80">
        <f t="shared" si="28"/>
        <v>190000</v>
      </c>
      <c r="J586" s="458">
        <f t="shared" si="29"/>
        <v>-10000</v>
      </c>
    </row>
    <row r="587" spans="1:10" ht="18.75">
      <c r="A587" s="325">
        <v>584</v>
      </c>
      <c r="B587" s="347" t="s">
        <v>825</v>
      </c>
      <c r="C587" s="326" t="s">
        <v>264</v>
      </c>
      <c r="D587" s="326">
        <v>1</v>
      </c>
      <c r="E587" s="327">
        <v>200000</v>
      </c>
      <c r="F587" s="328">
        <f t="shared" si="27"/>
        <v>200000</v>
      </c>
      <c r="G587" s="331"/>
      <c r="H587" s="80">
        <f>VLOOKUP(B587,'[1]PL4.1.Vật tư'!$B$5:$L$751,11,0)</f>
        <v>200000</v>
      </c>
      <c r="I587" s="80">
        <f t="shared" si="28"/>
        <v>200000</v>
      </c>
      <c r="J587" s="458">
        <f t="shared" si="29"/>
        <v>0</v>
      </c>
    </row>
    <row r="588" spans="1:10" ht="18.75">
      <c r="A588" s="325">
        <v>585</v>
      </c>
      <c r="B588" s="347" t="s">
        <v>826</v>
      </c>
      <c r="C588" s="326" t="s">
        <v>264</v>
      </c>
      <c r="D588" s="326">
        <v>1</v>
      </c>
      <c r="E588" s="327">
        <v>200000</v>
      </c>
      <c r="F588" s="328">
        <f t="shared" si="27"/>
        <v>200000</v>
      </c>
      <c r="G588" s="331"/>
      <c r="H588" s="80">
        <f>VLOOKUP(B588,'[1]PL4.1.Vật tư'!$B$5:$L$751,11,0)</f>
        <v>200000</v>
      </c>
      <c r="I588" s="80">
        <f t="shared" si="28"/>
        <v>200000</v>
      </c>
      <c r="J588" s="458">
        <f t="shared" si="29"/>
        <v>0</v>
      </c>
    </row>
    <row r="589" spans="1:10" ht="18.75">
      <c r="A589" s="325">
        <v>586</v>
      </c>
      <c r="B589" s="347" t="s">
        <v>827</v>
      </c>
      <c r="C589" s="326" t="s">
        <v>264</v>
      </c>
      <c r="D589" s="326">
        <v>1</v>
      </c>
      <c r="E589" s="327">
        <v>200000</v>
      </c>
      <c r="F589" s="328">
        <f t="shared" si="27"/>
        <v>200000</v>
      </c>
      <c r="G589" s="331"/>
      <c r="H589" s="80">
        <f>VLOOKUP(B589,'[1]PL4.1.Vật tư'!$B$5:$L$751,11,0)</f>
        <v>200000</v>
      </c>
      <c r="I589" s="80">
        <f t="shared" si="28"/>
        <v>200000</v>
      </c>
      <c r="J589" s="458">
        <f t="shared" si="29"/>
        <v>0</v>
      </c>
    </row>
    <row r="590" spans="1:10" ht="18.75">
      <c r="A590" s="325">
        <v>587</v>
      </c>
      <c r="B590" s="347" t="s">
        <v>828</v>
      </c>
      <c r="C590" s="326" t="s">
        <v>264</v>
      </c>
      <c r="D590" s="326">
        <v>1</v>
      </c>
      <c r="E590" s="327">
        <v>200000</v>
      </c>
      <c r="F590" s="328">
        <f t="shared" si="27"/>
        <v>200000</v>
      </c>
      <c r="G590" s="331"/>
      <c r="H590" s="80">
        <f>VLOOKUP(B590,'[1]PL4.1.Vật tư'!$B$5:$L$751,11,0)</f>
        <v>95000</v>
      </c>
      <c r="I590" s="80">
        <f t="shared" si="28"/>
        <v>95000</v>
      </c>
      <c r="J590" s="458">
        <f t="shared" si="29"/>
        <v>-105000</v>
      </c>
    </row>
    <row r="591" spans="1:10" ht="18.75">
      <c r="A591" s="325">
        <v>588</v>
      </c>
      <c r="B591" s="347" t="s">
        <v>829</v>
      </c>
      <c r="C591" s="326" t="s">
        <v>264</v>
      </c>
      <c r="D591" s="326">
        <v>1</v>
      </c>
      <c r="E591" s="327">
        <v>200000</v>
      </c>
      <c r="F591" s="328">
        <f t="shared" si="27"/>
        <v>200000</v>
      </c>
      <c r="G591" s="331"/>
      <c r="H591" s="80">
        <f>VLOOKUP(B591,'[1]PL4.1.Vật tư'!$B$5:$L$751,11,0)</f>
        <v>95000</v>
      </c>
      <c r="I591" s="80">
        <f t="shared" si="28"/>
        <v>95000</v>
      </c>
      <c r="J591" s="458">
        <f t="shared" si="29"/>
        <v>-105000</v>
      </c>
    </row>
    <row r="592" spans="1:10" ht="18.75">
      <c r="A592" s="325">
        <v>589</v>
      </c>
      <c r="B592" s="347" t="s">
        <v>830</v>
      </c>
      <c r="C592" s="326" t="s">
        <v>264</v>
      </c>
      <c r="D592" s="326">
        <v>1</v>
      </c>
      <c r="E592" s="327">
        <v>200000</v>
      </c>
      <c r="F592" s="328">
        <f t="shared" si="27"/>
        <v>200000</v>
      </c>
      <c r="G592" s="331"/>
      <c r="H592" s="80">
        <f>VLOOKUP(B592,'[1]PL4.1.Vật tư'!$B$5:$L$751,11,0)</f>
        <v>95000</v>
      </c>
      <c r="I592" s="80">
        <f t="shared" si="28"/>
        <v>95000</v>
      </c>
      <c r="J592" s="458">
        <f t="shared" si="29"/>
        <v>-105000</v>
      </c>
    </row>
    <row r="593" spans="1:10" ht="18.75">
      <c r="A593" s="325">
        <v>590</v>
      </c>
      <c r="B593" s="347" t="s">
        <v>831</v>
      </c>
      <c r="C593" s="326" t="s">
        <v>264</v>
      </c>
      <c r="D593" s="326">
        <v>1</v>
      </c>
      <c r="E593" s="327">
        <v>200000</v>
      </c>
      <c r="F593" s="328">
        <f t="shared" si="27"/>
        <v>200000</v>
      </c>
      <c r="G593" s="331"/>
      <c r="H593" s="80">
        <f>VLOOKUP(B593,'[1]PL4.1.Vật tư'!$B$5:$L$751,11,0)</f>
        <v>95000</v>
      </c>
      <c r="I593" s="80">
        <f t="shared" si="28"/>
        <v>95000</v>
      </c>
      <c r="J593" s="458">
        <f t="shared" si="29"/>
        <v>-105000</v>
      </c>
    </row>
    <row r="594" spans="1:10" ht="18.75">
      <c r="A594" s="325">
        <v>591</v>
      </c>
      <c r="B594" s="347" t="s">
        <v>832</v>
      </c>
      <c r="C594" s="326" t="s">
        <v>264</v>
      </c>
      <c r="D594" s="326">
        <v>1</v>
      </c>
      <c r="E594" s="327">
        <v>200000</v>
      </c>
      <c r="F594" s="328">
        <f t="shared" si="27"/>
        <v>200000</v>
      </c>
      <c r="G594" s="331"/>
      <c r="H594" s="80">
        <f>VLOOKUP(B594,'[1]PL4.1.Vật tư'!$B$5:$L$751,11,0)</f>
        <v>200000</v>
      </c>
      <c r="I594" s="80">
        <f t="shared" si="28"/>
        <v>200000</v>
      </c>
      <c r="J594" s="458">
        <f t="shared" si="29"/>
        <v>0</v>
      </c>
    </row>
    <row r="595" spans="1:10" ht="18.75">
      <c r="A595" s="325">
        <v>592</v>
      </c>
      <c r="B595" s="347" t="s">
        <v>833</v>
      </c>
      <c r="C595" s="326" t="s">
        <v>264</v>
      </c>
      <c r="D595" s="326">
        <v>1</v>
      </c>
      <c r="E595" s="327">
        <v>200000</v>
      </c>
      <c r="F595" s="328">
        <f t="shared" si="27"/>
        <v>200000</v>
      </c>
      <c r="G595" s="331"/>
      <c r="H595" s="80">
        <f>VLOOKUP(B595,'[1]PL4.1.Vật tư'!$B$5:$L$751,11,0)</f>
        <v>200000</v>
      </c>
      <c r="I595" s="80">
        <f t="shared" si="28"/>
        <v>200000</v>
      </c>
      <c r="J595" s="458">
        <f t="shared" si="29"/>
        <v>0</v>
      </c>
    </row>
    <row r="596" spans="1:10" ht="18.75">
      <c r="A596" s="325">
        <v>593</v>
      </c>
      <c r="B596" s="347" t="s">
        <v>834</v>
      </c>
      <c r="C596" s="326" t="s">
        <v>264</v>
      </c>
      <c r="D596" s="326">
        <v>1</v>
      </c>
      <c r="E596" s="327">
        <v>200000</v>
      </c>
      <c r="F596" s="328">
        <f t="shared" si="27"/>
        <v>200000</v>
      </c>
      <c r="G596" s="331"/>
      <c r="H596" s="80">
        <f>VLOOKUP(B596,'[1]PL4.1.Vật tư'!$B$5:$L$751,11,0)</f>
        <v>95000</v>
      </c>
      <c r="I596" s="80">
        <f t="shared" si="28"/>
        <v>95000</v>
      </c>
      <c r="J596" s="458">
        <f t="shared" si="29"/>
        <v>-105000</v>
      </c>
    </row>
    <row r="597" spans="1:10" ht="18.75">
      <c r="A597" s="325">
        <v>594</v>
      </c>
      <c r="B597" s="347" t="s">
        <v>835</v>
      </c>
      <c r="C597" s="326" t="s">
        <v>264</v>
      </c>
      <c r="D597" s="326">
        <v>1</v>
      </c>
      <c r="E597" s="327">
        <v>200000</v>
      </c>
      <c r="F597" s="328">
        <f t="shared" si="27"/>
        <v>200000</v>
      </c>
      <c r="G597" s="331"/>
      <c r="H597" s="80">
        <f>VLOOKUP(B597,'[1]PL4.1.Vật tư'!$B$5:$L$751,11,0)</f>
        <v>200000</v>
      </c>
      <c r="I597" s="80">
        <f t="shared" si="28"/>
        <v>200000</v>
      </c>
      <c r="J597" s="458">
        <f t="shared" si="29"/>
        <v>0</v>
      </c>
    </row>
    <row r="598" spans="1:10" ht="18.75">
      <c r="A598" s="325">
        <v>595</v>
      </c>
      <c r="B598" s="347" t="s">
        <v>836</v>
      </c>
      <c r="C598" s="326" t="s">
        <v>264</v>
      </c>
      <c r="D598" s="326">
        <v>1</v>
      </c>
      <c r="E598" s="327">
        <v>200000</v>
      </c>
      <c r="F598" s="328">
        <f t="shared" si="27"/>
        <v>200000</v>
      </c>
      <c r="G598" s="331"/>
      <c r="H598" s="80">
        <f>VLOOKUP(B598,'[1]PL4.1.Vật tư'!$B$5:$L$751,11,0)</f>
        <v>200000</v>
      </c>
      <c r="I598" s="80">
        <f t="shared" si="28"/>
        <v>200000</v>
      </c>
      <c r="J598" s="458">
        <f t="shared" si="29"/>
        <v>0</v>
      </c>
    </row>
    <row r="599" spans="1:10" ht="18.75">
      <c r="A599" s="325">
        <v>596</v>
      </c>
      <c r="B599" s="347" t="s">
        <v>837</v>
      </c>
      <c r="C599" s="326" t="s">
        <v>264</v>
      </c>
      <c r="D599" s="326">
        <v>1</v>
      </c>
      <c r="E599" s="327">
        <v>200000</v>
      </c>
      <c r="F599" s="328">
        <f t="shared" si="27"/>
        <v>200000</v>
      </c>
      <c r="G599" s="331"/>
      <c r="H599" s="80">
        <f>VLOOKUP(B599,'[1]PL4.1.Vật tư'!$B$5:$L$751,11,0)</f>
        <v>200000</v>
      </c>
      <c r="I599" s="80">
        <f t="shared" si="28"/>
        <v>200000</v>
      </c>
      <c r="J599" s="458">
        <f t="shared" si="29"/>
        <v>0</v>
      </c>
    </row>
    <row r="600" spans="1:10" ht="18.75">
      <c r="A600" s="325">
        <v>597</v>
      </c>
      <c r="B600" s="347" t="s">
        <v>838</v>
      </c>
      <c r="C600" s="326" t="s">
        <v>264</v>
      </c>
      <c r="D600" s="326">
        <v>1</v>
      </c>
      <c r="E600" s="327">
        <v>200000</v>
      </c>
      <c r="F600" s="328">
        <f t="shared" si="27"/>
        <v>200000</v>
      </c>
      <c r="G600" s="331"/>
      <c r="H600" s="80">
        <f>VLOOKUP(B600,'[1]PL4.1.Vật tư'!$B$5:$L$751,11,0)</f>
        <v>95000</v>
      </c>
      <c r="I600" s="80">
        <f t="shared" si="28"/>
        <v>95000</v>
      </c>
      <c r="J600" s="458">
        <f t="shared" si="29"/>
        <v>-105000</v>
      </c>
    </row>
    <row r="601" spans="1:10" ht="18.75">
      <c r="A601" s="325">
        <v>598</v>
      </c>
      <c r="B601" s="347" t="s">
        <v>839</v>
      </c>
      <c r="C601" s="326" t="s">
        <v>264</v>
      </c>
      <c r="D601" s="326">
        <v>1</v>
      </c>
      <c r="E601" s="327">
        <v>200000</v>
      </c>
      <c r="F601" s="328">
        <f t="shared" si="27"/>
        <v>200000</v>
      </c>
      <c r="G601" s="331"/>
      <c r="H601" s="80">
        <f>VLOOKUP(B601,'[1]PL4.1.Vật tư'!$B$5:$L$751,11,0)</f>
        <v>95000</v>
      </c>
      <c r="I601" s="80">
        <f t="shared" si="28"/>
        <v>95000</v>
      </c>
      <c r="J601" s="458">
        <f t="shared" si="29"/>
        <v>-105000</v>
      </c>
    </row>
    <row r="602" spans="1:10" ht="18.75">
      <c r="A602" s="325">
        <v>599</v>
      </c>
      <c r="B602" s="347" t="s">
        <v>840</v>
      </c>
      <c r="C602" s="326" t="s">
        <v>264</v>
      </c>
      <c r="D602" s="326">
        <v>1</v>
      </c>
      <c r="E602" s="327">
        <v>200000</v>
      </c>
      <c r="F602" s="328">
        <f t="shared" si="27"/>
        <v>200000</v>
      </c>
      <c r="G602" s="331"/>
      <c r="H602" s="80">
        <f>VLOOKUP(B602,'[1]PL4.1.Vật tư'!$B$5:$L$751,11,0)</f>
        <v>200000</v>
      </c>
      <c r="I602" s="80">
        <f t="shared" si="28"/>
        <v>200000</v>
      </c>
      <c r="J602" s="458">
        <f t="shared" si="29"/>
        <v>0</v>
      </c>
    </row>
    <row r="603" spans="1:10" ht="18.75">
      <c r="A603" s="325">
        <v>600</v>
      </c>
      <c r="B603" s="347" t="s">
        <v>841</v>
      </c>
      <c r="C603" s="326" t="s">
        <v>264</v>
      </c>
      <c r="D603" s="326">
        <v>1</v>
      </c>
      <c r="E603" s="327">
        <v>200000</v>
      </c>
      <c r="F603" s="328">
        <f t="shared" si="27"/>
        <v>200000</v>
      </c>
      <c r="G603" s="331"/>
      <c r="H603" s="80">
        <f>VLOOKUP(B603,'[1]PL4.1.Vật tư'!$B$5:$L$751,11,0)</f>
        <v>200000</v>
      </c>
      <c r="I603" s="80">
        <f t="shared" si="28"/>
        <v>200000</v>
      </c>
      <c r="J603" s="458">
        <f t="shared" si="29"/>
        <v>0</v>
      </c>
    </row>
    <row r="604" spans="1:10" ht="18.75">
      <c r="A604" s="325">
        <v>601</v>
      </c>
      <c r="B604" s="347" t="s">
        <v>842</v>
      </c>
      <c r="C604" s="326" t="s">
        <v>264</v>
      </c>
      <c r="D604" s="326">
        <v>1</v>
      </c>
      <c r="E604" s="327">
        <v>200000</v>
      </c>
      <c r="F604" s="328">
        <f t="shared" si="27"/>
        <v>200000</v>
      </c>
      <c r="G604" s="331"/>
      <c r="H604" s="80">
        <f>VLOOKUP(B604,'[1]PL4.1.Vật tư'!$B$5:$L$751,11,0)</f>
        <v>200000</v>
      </c>
      <c r="I604" s="80">
        <f t="shared" si="28"/>
        <v>200000</v>
      </c>
      <c r="J604" s="458">
        <f t="shared" si="29"/>
        <v>0</v>
      </c>
    </row>
    <row r="605" spans="1:10" ht="18.75">
      <c r="A605" s="325">
        <v>602</v>
      </c>
      <c r="B605" s="347" t="s">
        <v>843</v>
      </c>
      <c r="C605" s="326" t="s">
        <v>264</v>
      </c>
      <c r="D605" s="326">
        <v>1</v>
      </c>
      <c r="E605" s="327">
        <v>200000</v>
      </c>
      <c r="F605" s="328">
        <f t="shared" si="27"/>
        <v>200000</v>
      </c>
      <c r="G605" s="331"/>
      <c r="H605" s="80">
        <f>VLOOKUP(B605,'[1]PL4.1.Vật tư'!$B$5:$L$751,11,0)</f>
        <v>95000</v>
      </c>
      <c r="I605" s="80">
        <f t="shared" si="28"/>
        <v>95000</v>
      </c>
      <c r="J605" s="458">
        <f t="shared" si="29"/>
        <v>-105000</v>
      </c>
    </row>
    <row r="606" spans="1:10" ht="18.75">
      <c r="A606" s="325">
        <v>603</v>
      </c>
      <c r="B606" s="347" t="s">
        <v>844</v>
      </c>
      <c r="C606" s="326" t="s">
        <v>264</v>
      </c>
      <c r="D606" s="326">
        <v>1</v>
      </c>
      <c r="E606" s="327">
        <v>200000</v>
      </c>
      <c r="F606" s="328">
        <f t="shared" si="27"/>
        <v>200000</v>
      </c>
      <c r="G606" s="331"/>
      <c r="H606" s="80">
        <f>VLOOKUP(B606,'[1]PL4.1.Vật tư'!$B$5:$L$751,11,0)</f>
        <v>95000</v>
      </c>
      <c r="I606" s="80">
        <f t="shared" si="28"/>
        <v>95000</v>
      </c>
      <c r="J606" s="458">
        <f t="shared" si="29"/>
        <v>-105000</v>
      </c>
    </row>
    <row r="607" spans="1:10" ht="18.75">
      <c r="A607" s="325">
        <v>604</v>
      </c>
      <c r="B607" s="347" t="s">
        <v>845</v>
      </c>
      <c r="C607" s="326" t="s">
        <v>264</v>
      </c>
      <c r="D607" s="326">
        <v>1</v>
      </c>
      <c r="E607" s="327">
        <v>200000</v>
      </c>
      <c r="F607" s="328">
        <f t="shared" si="27"/>
        <v>200000</v>
      </c>
      <c r="G607" s="331"/>
      <c r="H607" s="80">
        <f>VLOOKUP(B607,'[1]PL4.1.Vật tư'!$B$5:$L$751,11,0)</f>
        <v>200000</v>
      </c>
      <c r="I607" s="80">
        <f t="shared" si="28"/>
        <v>200000</v>
      </c>
      <c r="J607" s="458">
        <f t="shared" si="29"/>
        <v>0</v>
      </c>
    </row>
    <row r="608" spans="1:10" ht="18.75">
      <c r="A608" s="325">
        <v>605</v>
      </c>
      <c r="B608" s="347" t="s">
        <v>846</v>
      </c>
      <c r="C608" s="326" t="s">
        <v>264</v>
      </c>
      <c r="D608" s="326">
        <v>1</v>
      </c>
      <c r="E608" s="327">
        <v>200000</v>
      </c>
      <c r="F608" s="328">
        <f t="shared" si="27"/>
        <v>200000</v>
      </c>
      <c r="G608" s="331"/>
      <c r="H608" s="80">
        <f>VLOOKUP(B608,'[1]PL4.1.Vật tư'!$B$5:$L$751,11,0)</f>
        <v>95000</v>
      </c>
      <c r="I608" s="80">
        <f t="shared" si="28"/>
        <v>95000</v>
      </c>
      <c r="J608" s="458">
        <f t="shared" si="29"/>
        <v>-105000</v>
      </c>
    </row>
    <row r="609" spans="1:10" ht="18.75">
      <c r="A609" s="325">
        <v>606</v>
      </c>
      <c r="B609" s="347" t="s">
        <v>847</v>
      </c>
      <c r="C609" s="326" t="s">
        <v>344</v>
      </c>
      <c r="D609" s="326">
        <v>2.2999999999999998</v>
      </c>
      <c r="E609" s="327">
        <v>132000</v>
      </c>
      <c r="F609" s="328">
        <f t="shared" si="27"/>
        <v>303600</v>
      </c>
      <c r="G609" s="331"/>
      <c r="H609" s="80">
        <f>VLOOKUP(B609,'[1]PL4.1.Vật tư'!$B$5:$L$751,11,0)</f>
        <v>120000</v>
      </c>
      <c r="I609" s="80">
        <f t="shared" si="28"/>
        <v>276000</v>
      </c>
      <c r="J609" s="458">
        <f t="shared" si="29"/>
        <v>-27600</v>
      </c>
    </row>
    <row r="610" spans="1:10" ht="18.75">
      <c r="A610" s="325">
        <v>607</v>
      </c>
      <c r="B610" s="347" t="s">
        <v>848</v>
      </c>
      <c r="C610" s="326" t="s">
        <v>344</v>
      </c>
      <c r="D610" s="326">
        <v>0.5</v>
      </c>
      <c r="E610" s="327">
        <v>440000</v>
      </c>
      <c r="F610" s="328">
        <f t="shared" si="27"/>
        <v>220000</v>
      </c>
      <c r="G610" s="331"/>
      <c r="H610" s="80">
        <f>VLOOKUP(B610,'[1]PL4.1.Vật tư'!$B$5:$L$751,11,0)</f>
        <v>150000</v>
      </c>
      <c r="I610" s="80">
        <f t="shared" si="28"/>
        <v>75000</v>
      </c>
      <c r="J610" s="458">
        <f t="shared" si="29"/>
        <v>-145000</v>
      </c>
    </row>
    <row r="611" spans="1:10" ht="18.75">
      <c r="A611" s="325">
        <v>608</v>
      </c>
      <c r="B611" s="347" t="s">
        <v>849</v>
      </c>
      <c r="C611" s="326" t="s">
        <v>270</v>
      </c>
      <c r="D611" s="326">
        <v>1</v>
      </c>
      <c r="E611" s="327">
        <v>200000</v>
      </c>
      <c r="F611" s="328">
        <f t="shared" si="27"/>
        <v>200000</v>
      </c>
      <c r="G611" s="331"/>
      <c r="H611" s="80">
        <f>VLOOKUP(B611,'[1]PL4.1.Vật tư'!$B$5:$L$751,11,0)</f>
        <v>20000</v>
      </c>
      <c r="I611" s="80">
        <f t="shared" si="28"/>
        <v>20000</v>
      </c>
      <c r="J611" s="458">
        <f t="shared" si="29"/>
        <v>-180000</v>
      </c>
    </row>
    <row r="612" spans="1:10" ht="18.75">
      <c r="A612" s="325">
        <v>609</v>
      </c>
      <c r="B612" s="347" t="s">
        <v>850</v>
      </c>
      <c r="C612" s="326" t="s">
        <v>270</v>
      </c>
      <c r="D612" s="326">
        <v>5</v>
      </c>
      <c r="E612" s="327">
        <v>120000</v>
      </c>
      <c r="F612" s="328">
        <f t="shared" si="27"/>
        <v>600000</v>
      </c>
      <c r="G612" s="331"/>
      <c r="H612" s="80">
        <f>VLOOKUP(B612,'[1]PL4.1.Vật tư'!$B$5:$L$751,11,0)</f>
        <v>30000</v>
      </c>
      <c r="I612" s="80">
        <f t="shared" si="28"/>
        <v>150000</v>
      </c>
      <c r="J612" s="458">
        <f t="shared" si="29"/>
        <v>-450000</v>
      </c>
    </row>
    <row r="613" spans="1:10" ht="18.75">
      <c r="A613" s="325">
        <v>610</v>
      </c>
      <c r="B613" s="347" t="s">
        <v>851</v>
      </c>
      <c r="C613" s="326" t="s">
        <v>270</v>
      </c>
      <c r="D613" s="326">
        <v>1</v>
      </c>
      <c r="E613" s="327">
        <v>120000</v>
      </c>
      <c r="F613" s="328">
        <f t="shared" si="27"/>
        <v>120000</v>
      </c>
      <c r="G613" s="331"/>
      <c r="H613" s="80">
        <f>VLOOKUP(B613,'[1]PL4.1.Vật tư'!$B$5:$L$751,11,0)</f>
        <v>20000</v>
      </c>
      <c r="I613" s="80">
        <f t="shared" si="28"/>
        <v>20000</v>
      </c>
      <c r="J613" s="458">
        <f t="shared" si="29"/>
        <v>-100000</v>
      </c>
    </row>
    <row r="614" spans="1:10" ht="18.75">
      <c r="A614" s="325">
        <v>611</v>
      </c>
      <c r="B614" s="347" t="s">
        <v>852</v>
      </c>
      <c r="C614" s="326" t="s">
        <v>270</v>
      </c>
      <c r="D614" s="326">
        <v>1</v>
      </c>
      <c r="E614" s="327">
        <v>120000</v>
      </c>
      <c r="F614" s="328">
        <f t="shared" si="27"/>
        <v>120000</v>
      </c>
      <c r="G614" s="331"/>
      <c r="H614" s="80">
        <f>VLOOKUP(B614,'[1]PL4.1.Vật tư'!$B$5:$L$751,11,0)</f>
        <v>20000</v>
      </c>
      <c r="I614" s="80">
        <f t="shared" si="28"/>
        <v>20000</v>
      </c>
      <c r="J614" s="458">
        <f t="shared" si="29"/>
        <v>-100000</v>
      </c>
    </row>
    <row r="615" spans="1:10" ht="18.75">
      <c r="A615" s="325">
        <v>612</v>
      </c>
      <c r="B615" s="347" t="s">
        <v>853</v>
      </c>
      <c r="C615" s="326" t="s">
        <v>270</v>
      </c>
      <c r="D615" s="326">
        <v>1</v>
      </c>
      <c r="E615" s="327">
        <v>120000</v>
      </c>
      <c r="F615" s="328">
        <f t="shared" si="27"/>
        <v>120000</v>
      </c>
      <c r="G615" s="331"/>
      <c r="H615" s="80">
        <f>VLOOKUP(B615,'[1]PL4.1.Vật tư'!$B$5:$L$751,11,0)</f>
        <v>20000</v>
      </c>
      <c r="I615" s="80">
        <f t="shared" si="28"/>
        <v>20000</v>
      </c>
      <c r="J615" s="458">
        <f t="shared" si="29"/>
        <v>-100000</v>
      </c>
    </row>
    <row r="616" spans="1:10" ht="18.75">
      <c r="A616" s="325">
        <v>613</v>
      </c>
      <c r="B616" s="347" t="s">
        <v>854</v>
      </c>
      <c r="C616" s="326" t="s">
        <v>270</v>
      </c>
      <c r="D616" s="326">
        <v>1</v>
      </c>
      <c r="E616" s="327">
        <v>120000</v>
      </c>
      <c r="F616" s="328">
        <f t="shared" si="27"/>
        <v>120000</v>
      </c>
      <c r="G616" s="331"/>
      <c r="H616" s="80">
        <f>VLOOKUP(B616,'[1]PL4.1.Vật tư'!$B$5:$L$751,11,0)</f>
        <v>20000</v>
      </c>
      <c r="I616" s="80">
        <f t="shared" si="28"/>
        <v>20000</v>
      </c>
      <c r="J616" s="458">
        <f t="shared" si="29"/>
        <v>-100000</v>
      </c>
    </row>
    <row r="617" spans="1:10" ht="18.75">
      <c r="A617" s="325">
        <v>614</v>
      </c>
      <c r="B617" s="347" t="s">
        <v>855</v>
      </c>
      <c r="C617" s="326" t="s">
        <v>270</v>
      </c>
      <c r="D617" s="326">
        <v>1</v>
      </c>
      <c r="E617" s="327">
        <v>120000</v>
      </c>
      <c r="F617" s="328">
        <f t="shared" si="27"/>
        <v>120000</v>
      </c>
      <c r="G617" s="331"/>
      <c r="H617" s="80">
        <f>VLOOKUP(B617,'[1]PL4.1.Vật tư'!$B$5:$L$751,11,0)</f>
        <v>20000</v>
      </c>
      <c r="I617" s="80">
        <f t="shared" si="28"/>
        <v>20000</v>
      </c>
      <c r="J617" s="458">
        <f t="shared" si="29"/>
        <v>-100000</v>
      </c>
    </row>
    <row r="618" spans="1:10" ht="18.75">
      <c r="A618" s="325">
        <v>615</v>
      </c>
      <c r="B618" s="347" t="s">
        <v>856</v>
      </c>
      <c r="C618" s="326" t="s">
        <v>270</v>
      </c>
      <c r="D618" s="326">
        <v>1</v>
      </c>
      <c r="E618" s="327">
        <v>120000</v>
      </c>
      <c r="F618" s="328">
        <f t="shared" si="27"/>
        <v>120000</v>
      </c>
      <c r="G618" s="331"/>
      <c r="H618" s="80">
        <f>VLOOKUP(B618,'[1]PL4.1.Vật tư'!$B$5:$L$751,11,0)</f>
        <v>20000</v>
      </c>
      <c r="I618" s="80">
        <f t="shared" si="28"/>
        <v>20000</v>
      </c>
      <c r="J618" s="458">
        <f t="shared" si="29"/>
        <v>-100000</v>
      </c>
    </row>
    <row r="619" spans="1:10" ht="18.75">
      <c r="A619" s="325">
        <v>616</v>
      </c>
      <c r="B619" s="347" t="s">
        <v>857</v>
      </c>
      <c r="C619" s="326" t="s">
        <v>270</v>
      </c>
      <c r="D619" s="326">
        <v>2.2999999999999998</v>
      </c>
      <c r="E619" s="327">
        <v>120000</v>
      </c>
      <c r="F619" s="328">
        <f t="shared" si="27"/>
        <v>276000</v>
      </c>
      <c r="G619" s="331"/>
      <c r="H619" s="80">
        <f>VLOOKUP(B619,'[1]PL4.1.Vật tư'!$B$5:$L$751,11,0)</f>
        <v>30000</v>
      </c>
      <c r="I619" s="80">
        <f t="shared" si="28"/>
        <v>69000</v>
      </c>
      <c r="J619" s="458">
        <f t="shared" si="29"/>
        <v>-207000</v>
      </c>
    </row>
    <row r="620" spans="1:10" ht="18.75">
      <c r="A620" s="325">
        <v>617</v>
      </c>
      <c r="B620" s="347" t="s">
        <v>858</v>
      </c>
      <c r="C620" s="326" t="s">
        <v>264</v>
      </c>
      <c r="D620" s="326">
        <v>7.36</v>
      </c>
      <c r="E620" s="327">
        <v>4000</v>
      </c>
      <c r="F620" s="328">
        <f t="shared" si="27"/>
        <v>29440</v>
      </c>
      <c r="G620" s="331"/>
      <c r="H620" s="80">
        <f>VLOOKUP(B620,'[1]PL4.1.Vật tư'!$B$5:$L$751,11,0)</f>
        <v>4000</v>
      </c>
      <c r="I620" s="80">
        <f t="shared" si="28"/>
        <v>29440</v>
      </c>
      <c r="J620" s="458">
        <f t="shared" si="29"/>
        <v>0</v>
      </c>
    </row>
    <row r="621" spans="1:10" ht="18.75">
      <c r="A621" s="325">
        <v>618</v>
      </c>
      <c r="B621" s="347" t="s">
        <v>859</v>
      </c>
      <c r="C621" s="326" t="s">
        <v>264</v>
      </c>
      <c r="D621" s="326">
        <v>1</v>
      </c>
      <c r="E621" s="327">
        <v>120000</v>
      </c>
      <c r="F621" s="328">
        <f t="shared" si="27"/>
        <v>120000</v>
      </c>
      <c r="G621" s="331"/>
      <c r="H621" s="80">
        <f>VLOOKUP(B621,'[1]PL4.1.Vật tư'!$B$5:$L$751,11,0)</f>
        <v>100000</v>
      </c>
      <c r="I621" s="80">
        <f t="shared" si="28"/>
        <v>100000</v>
      </c>
      <c r="J621" s="458">
        <f t="shared" si="29"/>
        <v>-20000</v>
      </c>
    </row>
    <row r="622" spans="1:10" ht="18.75">
      <c r="A622" s="325">
        <v>619</v>
      </c>
      <c r="B622" s="347" t="s">
        <v>860</v>
      </c>
      <c r="C622" s="326" t="s">
        <v>264</v>
      </c>
      <c r="D622" s="326">
        <v>1</v>
      </c>
      <c r="E622" s="327">
        <v>120000</v>
      </c>
      <c r="F622" s="328">
        <f t="shared" si="27"/>
        <v>120000</v>
      </c>
      <c r="G622" s="331"/>
      <c r="H622" s="80">
        <f>VLOOKUP(B622,'[1]PL4.1.Vật tư'!$B$5:$L$751,11,0)</f>
        <v>100000</v>
      </c>
      <c r="I622" s="80">
        <f t="shared" si="28"/>
        <v>100000</v>
      </c>
      <c r="J622" s="458">
        <f t="shared" si="29"/>
        <v>-20000</v>
      </c>
    </row>
    <row r="623" spans="1:10" ht="18.75">
      <c r="A623" s="325">
        <v>620</v>
      </c>
      <c r="B623" s="347" t="s">
        <v>861</v>
      </c>
      <c r="C623" s="326" t="s">
        <v>264</v>
      </c>
      <c r="D623" s="326">
        <v>1</v>
      </c>
      <c r="E623" s="327">
        <v>120000</v>
      </c>
      <c r="F623" s="328">
        <f t="shared" si="27"/>
        <v>120000</v>
      </c>
      <c r="G623" s="331"/>
      <c r="H623" s="80">
        <f>VLOOKUP(B623,'[1]PL4.1.Vật tư'!$B$5:$L$751,11,0)</f>
        <v>95000</v>
      </c>
      <c r="I623" s="80">
        <f t="shared" si="28"/>
        <v>95000</v>
      </c>
      <c r="J623" s="458">
        <f t="shared" si="29"/>
        <v>-25000</v>
      </c>
    </row>
    <row r="624" spans="1:10" ht="18.75">
      <c r="A624" s="325">
        <v>621</v>
      </c>
      <c r="B624" s="347" t="s">
        <v>862</v>
      </c>
      <c r="C624" s="326" t="s">
        <v>264</v>
      </c>
      <c r="D624" s="326">
        <v>1</v>
      </c>
      <c r="E624" s="327">
        <v>120000</v>
      </c>
      <c r="F624" s="328">
        <f t="shared" si="27"/>
        <v>120000</v>
      </c>
      <c r="G624" s="331"/>
      <c r="H624" s="80">
        <f>VLOOKUP(B624,'[1]PL4.1.Vật tư'!$B$5:$L$751,11,0)</f>
        <v>100000</v>
      </c>
      <c r="I624" s="80">
        <f t="shared" si="28"/>
        <v>100000</v>
      </c>
      <c r="J624" s="458">
        <f t="shared" si="29"/>
        <v>-20000</v>
      </c>
    </row>
    <row r="625" spans="1:10" ht="18.75">
      <c r="A625" s="325">
        <v>622</v>
      </c>
      <c r="B625" s="347" t="s">
        <v>863</v>
      </c>
      <c r="C625" s="326" t="s">
        <v>264</v>
      </c>
      <c r="D625" s="326">
        <v>1</v>
      </c>
      <c r="E625" s="327">
        <v>120000</v>
      </c>
      <c r="F625" s="328">
        <f t="shared" si="27"/>
        <v>120000</v>
      </c>
      <c r="G625" s="331"/>
      <c r="H625" s="80">
        <f>VLOOKUP(B625,'[1]PL4.1.Vật tư'!$B$5:$L$751,11,0)</f>
        <v>120000</v>
      </c>
      <c r="I625" s="80">
        <f t="shared" si="28"/>
        <v>120000</v>
      </c>
      <c r="J625" s="458">
        <f t="shared" si="29"/>
        <v>0</v>
      </c>
    </row>
    <row r="626" spans="1:10" ht="18.75">
      <c r="A626" s="325">
        <v>623</v>
      </c>
      <c r="B626" s="347" t="s">
        <v>864</v>
      </c>
      <c r="C626" s="326" t="s">
        <v>264</v>
      </c>
      <c r="D626" s="326">
        <v>1</v>
      </c>
      <c r="E626" s="327">
        <v>120000</v>
      </c>
      <c r="F626" s="328">
        <f t="shared" si="27"/>
        <v>120000</v>
      </c>
      <c r="G626" s="331"/>
      <c r="H626" s="80">
        <f>VLOOKUP(B626,'[1]PL4.1.Vật tư'!$B$5:$L$751,11,0)</f>
        <v>100000</v>
      </c>
      <c r="I626" s="80">
        <f t="shared" si="28"/>
        <v>100000</v>
      </c>
      <c r="J626" s="458">
        <f t="shared" si="29"/>
        <v>-20000</v>
      </c>
    </row>
    <row r="627" spans="1:10" ht="18.75">
      <c r="A627" s="325">
        <v>624</v>
      </c>
      <c r="B627" s="347" t="s">
        <v>865</v>
      </c>
      <c r="C627" s="326" t="s">
        <v>264</v>
      </c>
      <c r="D627" s="326">
        <v>1</v>
      </c>
      <c r="E627" s="327">
        <v>120000</v>
      </c>
      <c r="F627" s="328">
        <f t="shared" si="27"/>
        <v>120000</v>
      </c>
      <c r="G627" s="331"/>
      <c r="H627" s="80">
        <f>VLOOKUP(B627,'[1]PL4.1.Vật tư'!$B$5:$L$751,11,0)</f>
        <v>35000</v>
      </c>
      <c r="I627" s="80">
        <f t="shared" si="28"/>
        <v>35000</v>
      </c>
      <c r="J627" s="458">
        <f t="shared" si="29"/>
        <v>-85000</v>
      </c>
    </row>
    <row r="628" spans="1:10" ht="18.75">
      <c r="A628" s="325">
        <v>625</v>
      </c>
      <c r="B628" s="347" t="s">
        <v>866</v>
      </c>
      <c r="C628" s="326" t="s">
        <v>264</v>
      </c>
      <c r="D628" s="326">
        <v>1</v>
      </c>
      <c r="E628" s="327">
        <v>120000</v>
      </c>
      <c r="F628" s="328">
        <f t="shared" si="27"/>
        <v>120000</v>
      </c>
      <c r="G628" s="331"/>
      <c r="H628" s="80">
        <f>VLOOKUP(B628,'[1]PL4.1.Vật tư'!$B$5:$L$751,11,0)</f>
        <v>35000</v>
      </c>
      <c r="I628" s="80">
        <f t="shared" si="28"/>
        <v>35000</v>
      </c>
      <c r="J628" s="458">
        <f t="shared" si="29"/>
        <v>-85000</v>
      </c>
    </row>
    <row r="629" spans="1:10" ht="18.75">
      <c r="A629" s="325">
        <v>626</v>
      </c>
      <c r="B629" s="347" t="s">
        <v>867</v>
      </c>
      <c r="C629" s="326" t="s">
        <v>264</v>
      </c>
      <c r="D629" s="326">
        <v>1</v>
      </c>
      <c r="E629" s="327">
        <v>120000</v>
      </c>
      <c r="F629" s="328">
        <f t="shared" si="27"/>
        <v>120000</v>
      </c>
      <c r="G629" s="331"/>
      <c r="H629" s="80">
        <f>VLOOKUP(B629,'[1]PL4.1.Vật tư'!$B$5:$L$751,11,0)</f>
        <v>105000</v>
      </c>
      <c r="I629" s="80">
        <f t="shared" si="28"/>
        <v>105000</v>
      </c>
      <c r="J629" s="458">
        <f t="shared" si="29"/>
        <v>-15000</v>
      </c>
    </row>
    <row r="630" spans="1:10" ht="18.75">
      <c r="A630" s="325">
        <v>627</v>
      </c>
      <c r="B630" s="347" t="s">
        <v>868</v>
      </c>
      <c r="C630" s="326" t="s">
        <v>264</v>
      </c>
      <c r="D630" s="326">
        <v>1</v>
      </c>
      <c r="E630" s="327">
        <v>120000</v>
      </c>
      <c r="F630" s="328">
        <f t="shared" si="27"/>
        <v>120000</v>
      </c>
      <c r="G630" s="331"/>
      <c r="H630" s="80">
        <f>VLOOKUP(B630,'[1]PL4.1.Vật tư'!$B$5:$L$751,11,0)</f>
        <v>100000</v>
      </c>
      <c r="I630" s="80">
        <f t="shared" si="28"/>
        <v>100000</v>
      </c>
      <c r="J630" s="458">
        <f t="shared" si="29"/>
        <v>-20000</v>
      </c>
    </row>
    <row r="631" spans="1:10" ht="18.75">
      <c r="A631" s="325">
        <v>628</v>
      </c>
      <c r="B631" s="347" t="s">
        <v>869</v>
      </c>
      <c r="C631" s="326" t="s">
        <v>264</v>
      </c>
      <c r="D631" s="326">
        <v>1</v>
      </c>
      <c r="E631" s="327">
        <v>120000</v>
      </c>
      <c r="F631" s="328">
        <f t="shared" si="27"/>
        <v>120000</v>
      </c>
      <c r="G631" s="331"/>
      <c r="H631" s="80">
        <f>VLOOKUP(B631,'[1]PL4.1.Vật tư'!$B$5:$L$751,11,0)</f>
        <v>100000</v>
      </c>
      <c r="I631" s="80">
        <f t="shared" si="28"/>
        <v>100000</v>
      </c>
      <c r="J631" s="458">
        <f t="shared" si="29"/>
        <v>-20000</v>
      </c>
    </row>
    <row r="632" spans="1:10" ht="18.75">
      <c r="A632" s="325">
        <v>629</v>
      </c>
      <c r="B632" s="347" t="s">
        <v>870</v>
      </c>
      <c r="C632" s="326" t="s">
        <v>264</v>
      </c>
      <c r="D632" s="326">
        <v>1</v>
      </c>
      <c r="E632" s="327">
        <v>120000</v>
      </c>
      <c r="F632" s="328">
        <f t="shared" si="27"/>
        <v>120000</v>
      </c>
      <c r="G632" s="331"/>
      <c r="H632" s="80">
        <f>VLOOKUP(B632,'[1]PL4.1.Vật tư'!$B$5:$L$751,11,0)</f>
        <v>100000</v>
      </c>
      <c r="I632" s="80">
        <f t="shared" si="28"/>
        <v>100000</v>
      </c>
      <c r="J632" s="458">
        <f t="shared" si="29"/>
        <v>-20000</v>
      </c>
    </row>
    <row r="633" spans="1:10" ht="18.75">
      <c r="A633" s="325">
        <v>630</v>
      </c>
      <c r="B633" s="347" t="s">
        <v>871</v>
      </c>
      <c r="C633" s="326" t="s">
        <v>344</v>
      </c>
      <c r="D633" s="326">
        <v>3.5</v>
      </c>
      <c r="E633" s="327">
        <v>68000</v>
      </c>
      <c r="F633" s="328">
        <f t="shared" si="27"/>
        <v>238000</v>
      </c>
      <c r="G633" s="331"/>
      <c r="H633" s="80">
        <f>VLOOKUP(B633,'[1]PL4.1.Vật tư'!$B$5:$L$751,11,0)</f>
        <v>10000</v>
      </c>
      <c r="I633" s="80">
        <f t="shared" si="28"/>
        <v>35000</v>
      </c>
      <c r="J633" s="458">
        <f t="shared" si="29"/>
        <v>-203000</v>
      </c>
    </row>
    <row r="634" spans="1:10" ht="18.75">
      <c r="A634" s="325">
        <v>631</v>
      </c>
      <c r="B634" s="347" t="s">
        <v>872</v>
      </c>
      <c r="C634" s="326" t="s">
        <v>302</v>
      </c>
      <c r="D634" s="326">
        <v>53</v>
      </c>
      <c r="E634" s="327">
        <v>4000</v>
      </c>
      <c r="F634" s="328">
        <f t="shared" si="27"/>
        <v>212000</v>
      </c>
      <c r="G634" s="331"/>
      <c r="H634" s="80">
        <f>VLOOKUP(B634,'[1]PL4.1.Vật tư'!$B$5:$L$751,11,0)</f>
        <v>4000</v>
      </c>
      <c r="I634" s="80">
        <f t="shared" si="28"/>
        <v>212000</v>
      </c>
      <c r="J634" s="458">
        <f t="shared" si="29"/>
        <v>0</v>
      </c>
    </row>
    <row r="635" spans="1:10" ht="18.75">
      <c r="A635" s="325">
        <v>632</v>
      </c>
      <c r="B635" s="347" t="s">
        <v>873</v>
      </c>
      <c r="C635" s="326" t="s">
        <v>302</v>
      </c>
      <c r="D635" s="326">
        <v>7</v>
      </c>
      <c r="E635" s="327">
        <v>17600</v>
      </c>
      <c r="F635" s="328">
        <f t="shared" si="27"/>
        <v>123200</v>
      </c>
      <c r="G635" s="331"/>
      <c r="H635" s="80">
        <f>VLOOKUP(B635,'[1]PL4.1.Vật tư'!$B$5:$L$751,11,0)</f>
        <v>17600</v>
      </c>
      <c r="I635" s="80">
        <f t="shared" si="28"/>
        <v>123200</v>
      </c>
      <c r="J635" s="458">
        <f t="shared" si="29"/>
        <v>0</v>
      </c>
    </row>
    <row r="636" spans="1:10" ht="18.75">
      <c r="A636" s="325">
        <v>633</v>
      </c>
      <c r="B636" s="347" t="s">
        <v>874</v>
      </c>
      <c r="C636" s="326" t="s">
        <v>302</v>
      </c>
      <c r="D636" s="326">
        <v>4</v>
      </c>
      <c r="E636" s="327">
        <v>120000</v>
      </c>
      <c r="F636" s="328">
        <f t="shared" si="27"/>
        <v>480000</v>
      </c>
      <c r="G636" s="331"/>
      <c r="H636" s="80">
        <f>VLOOKUP(B636,'[1]PL4.1.Vật tư'!$B$5:$L$751,11,0)</f>
        <v>35000</v>
      </c>
      <c r="I636" s="80">
        <f t="shared" si="28"/>
        <v>140000</v>
      </c>
      <c r="J636" s="458">
        <f t="shared" si="29"/>
        <v>-340000</v>
      </c>
    </row>
    <row r="637" spans="1:10" ht="18.75">
      <c r="A637" s="325">
        <v>634</v>
      </c>
      <c r="B637" s="347" t="s">
        <v>875</v>
      </c>
      <c r="C637" s="326" t="s">
        <v>302</v>
      </c>
      <c r="D637" s="326">
        <v>2</v>
      </c>
      <c r="E637" s="327">
        <v>100000</v>
      </c>
      <c r="F637" s="328">
        <f t="shared" si="27"/>
        <v>200000</v>
      </c>
      <c r="G637" s="331"/>
      <c r="H637" s="80">
        <f>VLOOKUP(B637,'[1]PL4.1.Vật tư'!$B$5:$L$751,11,0)</f>
        <v>55000</v>
      </c>
      <c r="I637" s="80">
        <f t="shared" si="28"/>
        <v>110000</v>
      </c>
      <c r="J637" s="458">
        <f t="shared" si="29"/>
        <v>-90000</v>
      </c>
    </row>
    <row r="638" spans="1:10" ht="18.75">
      <c r="A638" s="325">
        <v>635</v>
      </c>
      <c r="B638" s="347" t="s">
        <v>876</v>
      </c>
      <c r="C638" s="326" t="s">
        <v>302</v>
      </c>
      <c r="D638" s="326">
        <v>8.6</v>
      </c>
      <c r="E638" s="327">
        <v>64000</v>
      </c>
      <c r="F638" s="328">
        <f t="shared" si="27"/>
        <v>550400</v>
      </c>
      <c r="G638" s="331"/>
      <c r="H638" s="80">
        <f>VLOOKUP(B638,'[1]PL4.1.Vật tư'!$B$5:$L$751,11,0)</f>
        <v>35000</v>
      </c>
      <c r="I638" s="80">
        <f t="shared" si="28"/>
        <v>301000</v>
      </c>
      <c r="J638" s="458">
        <f t="shared" si="29"/>
        <v>-249400</v>
      </c>
    </row>
    <row r="639" spans="1:10" ht="18.75">
      <c r="A639" s="325">
        <v>636</v>
      </c>
      <c r="B639" s="347" t="s">
        <v>877</v>
      </c>
      <c r="C639" s="326" t="s">
        <v>302</v>
      </c>
      <c r="D639" s="326">
        <v>10</v>
      </c>
      <c r="E639" s="327">
        <v>56000</v>
      </c>
      <c r="F639" s="328">
        <f t="shared" si="27"/>
        <v>560000</v>
      </c>
      <c r="G639" s="331"/>
      <c r="H639" s="80">
        <f>VLOOKUP(B639,'[1]PL4.1.Vật tư'!$B$5:$L$751,11,0)</f>
        <v>35000</v>
      </c>
      <c r="I639" s="80">
        <f t="shared" si="28"/>
        <v>350000</v>
      </c>
      <c r="J639" s="458">
        <f t="shared" si="29"/>
        <v>-210000</v>
      </c>
    </row>
    <row r="640" spans="1:10" ht="37.5">
      <c r="A640" s="325">
        <v>637</v>
      </c>
      <c r="B640" s="347" t="s">
        <v>878</v>
      </c>
      <c r="C640" s="326" t="s">
        <v>302</v>
      </c>
      <c r="D640" s="326">
        <v>1</v>
      </c>
      <c r="E640" s="327">
        <v>68000</v>
      </c>
      <c r="F640" s="328">
        <f t="shared" si="27"/>
        <v>68000</v>
      </c>
      <c r="G640" s="331"/>
      <c r="H640" s="80">
        <f>VLOOKUP(B640,'[1]PL4.1.Vật tư'!$B$5:$L$751,11,0)</f>
        <v>40000</v>
      </c>
      <c r="I640" s="80">
        <f t="shared" si="28"/>
        <v>40000</v>
      </c>
      <c r="J640" s="458">
        <f t="shared" si="29"/>
        <v>-28000</v>
      </c>
    </row>
    <row r="641" spans="1:10" ht="18.75">
      <c r="A641" s="325">
        <v>638</v>
      </c>
      <c r="B641" s="347" t="s">
        <v>879</v>
      </c>
      <c r="C641" s="326" t="s">
        <v>302</v>
      </c>
      <c r="D641" s="326">
        <v>5</v>
      </c>
      <c r="E641" s="327">
        <v>54400</v>
      </c>
      <c r="F641" s="328">
        <f t="shared" si="27"/>
        <v>272000</v>
      </c>
      <c r="G641" s="331"/>
      <c r="H641" s="80">
        <f>VLOOKUP(B641,'[1]PL4.1.Vật tư'!$B$5:$L$751,11,0)</f>
        <v>35000</v>
      </c>
      <c r="I641" s="80">
        <f t="shared" si="28"/>
        <v>175000</v>
      </c>
      <c r="J641" s="458">
        <f t="shared" si="29"/>
        <v>-97000</v>
      </c>
    </row>
    <row r="642" spans="1:10" ht="18.75">
      <c r="A642" s="325">
        <v>639</v>
      </c>
      <c r="B642" s="347" t="s">
        <v>880</v>
      </c>
      <c r="C642" s="326" t="s">
        <v>344</v>
      </c>
      <c r="D642" s="326">
        <v>2</v>
      </c>
      <c r="E642" s="327">
        <v>360000</v>
      </c>
      <c r="F642" s="328">
        <f t="shared" si="27"/>
        <v>720000</v>
      </c>
      <c r="G642" s="331"/>
      <c r="H642" s="80">
        <f>VLOOKUP(B642,'[1]PL4.1.Vật tư'!$B$5:$L$751,11,0)</f>
        <v>360000</v>
      </c>
      <c r="I642" s="80">
        <f t="shared" si="28"/>
        <v>720000</v>
      </c>
      <c r="J642" s="458">
        <f t="shared" si="29"/>
        <v>0</v>
      </c>
    </row>
    <row r="643" spans="1:10" ht="18.75">
      <c r="A643" s="325">
        <v>640</v>
      </c>
      <c r="B643" s="347" t="s">
        <v>881</v>
      </c>
      <c r="C643" s="326" t="s">
        <v>264</v>
      </c>
      <c r="D643" s="326">
        <v>1</v>
      </c>
      <c r="E643" s="327">
        <v>200000</v>
      </c>
      <c r="F643" s="328">
        <f t="shared" si="27"/>
        <v>200000</v>
      </c>
      <c r="G643" s="331"/>
      <c r="H643" s="80">
        <f>VLOOKUP(B643,'[1]PL4.1.Vật tư'!$B$5:$L$751,11,0)</f>
        <v>200000</v>
      </c>
      <c r="I643" s="80">
        <f t="shared" si="28"/>
        <v>200000</v>
      </c>
      <c r="J643" s="458">
        <f t="shared" si="29"/>
        <v>0</v>
      </c>
    </row>
    <row r="644" spans="1:10" ht="18.75">
      <c r="A644" s="325">
        <v>641</v>
      </c>
      <c r="B644" s="347" t="s">
        <v>882</v>
      </c>
      <c r="C644" s="326" t="s">
        <v>264</v>
      </c>
      <c r="D644" s="326">
        <v>2</v>
      </c>
      <c r="E644" s="327">
        <v>68000</v>
      </c>
      <c r="F644" s="328">
        <f t="shared" si="27"/>
        <v>136000</v>
      </c>
      <c r="G644" s="331"/>
      <c r="H644" s="80">
        <f>VLOOKUP(B644,'[1]PL4.1.Vật tư'!$B$5:$L$751,11,0)</f>
        <v>68000</v>
      </c>
      <c r="I644" s="80">
        <f t="shared" si="28"/>
        <v>136000</v>
      </c>
      <c r="J644" s="458">
        <f t="shared" si="29"/>
        <v>0</v>
      </c>
    </row>
    <row r="645" spans="1:10" s="474" customFormat="1" ht="18.75">
      <c r="A645" s="468">
        <v>642</v>
      </c>
      <c r="B645" s="469" t="s">
        <v>883</v>
      </c>
      <c r="C645" s="470" t="s">
        <v>285</v>
      </c>
      <c r="D645" s="470">
        <v>1</v>
      </c>
      <c r="E645" s="471">
        <v>0</v>
      </c>
      <c r="F645" s="472">
        <f t="shared" ref="F645:F708" si="30">D645*E645</f>
        <v>0</v>
      </c>
      <c r="G645" s="473"/>
      <c r="H645" s="474">
        <v>0</v>
      </c>
      <c r="I645" s="80">
        <f t="shared" ref="I645:I708" si="31">H645*D645</f>
        <v>0</v>
      </c>
      <c r="J645" s="458">
        <f t="shared" ref="J645:J708" si="32">I645-F645</f>
        <v>0</v>
      </c>
    </row>
    <row r="646" spans="1:10" s="474" customFormat="1" ht="37.5">
      <c r="A646" s="468">
        <v>643</v>
      </c>
      <c r="B646" s="469" t="s">
        <v>884</v>
      </c>
      <c r="C646" s="470" t="s">
        <v>270</v>
      </c>
      <c r="D646" s="470">
        <v>5</v>
      </c>
      <c r="E646" s="471">
        <v>0</v>
      </c>
      <c r="F646" s="472">
        <f t="shared" si="30"/>
        <v>0</v>
      </c>
      <c r="G646" s="473"/>
      <c r="H646" s="474">
        <v>0</v>
      </c>
      <c r="I646" s="80">
        <f t="shared" si="31"/>
        <v>0</v>
      </c>
      <c r="J646" s="458">
        <f t="shared" si="32"/>
        <v>0</v>
      </c>
    </row>
    <row r="647" spans="1:10" ht="18.75">
      <c r="A647" s="325">
        <v>644</v>
      </c>
      <c r="B647" s="347" t="s">
        <v>885</v>
      </c>
      <c r="C647" s="326" t="s">
        <v>288</v>
      </c>
      <c r="D647" s="326">
        <v>4</v>
      </c>
      <c r="E647" s="327">
        <v>0</v>
      </c>
      <c r="F647" s="328">
        <f t="shared" si="30"/>
        <v>0</v>
      </c>
      <c r="G647" s="331"/>
      <c r="I647" s="80">
        <f t="shared" si="31"/>
        <v>0</v>
      </c>
      <c r="J647" s="458">
        <f t="shared" si="32"/>
        <v>0</v>
      </c>
    </row>
    <row r="648" spans="1:10" ht="18.75">
      <c r="A648" s="325">
        <v>645</v>
      </c>
      <c r="B648" s="347" t="s">
        <v>886</v>
      </c>
      <c r="C648" s="326" t="s">
        <v>254</v>
      </c>
      <c r="D648" s="326">
        <v>4</v>
      </c>
      <c r="E648" s="327">
        <v>0</v>
      </c>
      <c r="F648" s="328">
        <f t="shared" si="30"/>
        <v>0</v>
      </c>
      <c r="G648" s="331"/>
      <c r="I648" s="80">
        <f t="shared" si="31"/>
        <v>0</v>
      </c>
      <c r="J648" s="458">
        <f t="shared" si="32"/>
        <v>0</v>
      </c>
    </row>
    <row r="649" spans="1:10" ht="18.75">
      <c r="A649" s="325">
        <v>646</v>
      </c>
      <c r="B649" s="347" t="s">
        <v>887</v>
      </c>
      <c r="C649" s="326" t="s">
        <v>344</v>
      </c>
      <c r="D649" s="326">
        <v>1.84</v>
      </c>
      <c r="E649" s="327">
        <v>116000</v>
      </c>
      <c r="F649" s="328">
        <f t="shared" si="30"/>
        <v>213440</v>
      </c>
      <c r="G649" s="331"/>
      <c r="H649" s="80">
        <f>VLOOKUP(B649,'[1]PL4.1.Vật tư'!$B$5:$L$751,11,0)</f>
        <v>116000</v>
      </c>
      <c r="I649" s="80">
        <f t="shared" si="31"/>
        <v>213440</v>
      </c>
      <c r="J649" s="458">
        <f t="shared" si="32"/>
        <v>0</v>
      </c>
    </row>
    <row r="650" spans="1:10" ht="18.75">
      <c r="A650" s="325">
        <v>647</v>
      </c>
      <c r="B650" s="347" t="s">
        <v>888</v>
      </c>
      <c r="C650" s="326" t="s">
        <v>344</v>
      </c>
      <c r="D650" s="326">
        <v>4.5999999999999996</v>
      </c>
      <c r="E650" s="327">
        <v>132000</v>
      </c>
      <c r="F650" s="328">
        <f t="shared" si="30"/>
        <v>607200</v>
      </c>
      <c r="G650" s="331"/>
      <c r="H650" s="80">
        <f>VLOOKUP(B650,'[1]PL4.1.Vật tư'!$B$5:$L$751,11,0)</f>
        <v>130000</v>
      </c>
      <c r="I650" s="80">
        <f t="shared" si="31"/>
        <v>598000</v>
      </c>
      <c r="J650" s="458">
        <f t="shared" si="32"/>
        <v>-9200</v>
      </c>
    </row>
    <row r="651" spans="1:10" ht="18.75">
      <c r="A651" s="325">
        <v>648</v>
      </c>
      <c r="B651" s="347" t="s">
        <v>889</v>
      </c>
      <c r="C651" s="326" t="s">
        <v>254</v>
      </c>
      <c r="D651" s="326">
        <v>1</v>
      </c>
      <c r="E651" s="327">
        <v>100000</v>
      </c>
      <c r="F651" s="328">
        <f t="shared" si="30"/>
        <v>100000</v>
      </c>
      <c r="G651" s="331"/>
      <c r="H651" s="80">
        <f>VLOOKUP(B651,'[1]PL4.1.Vật tư'!$B$5:$L$751,11,0)</f>
        <v>50000</v>
      </c>
      <c r="I651" s="80">
        <f t="shared" si="31"/>
        <v>50000</v>
      </c>
      <c r="J651" s="458">
        <f t="shared" si="32"/>
        <v>-50000</v>
      </c>
    </row>
    <row r="652" spans="1:10" ht="18.75">
      <c r="A652" s="325">
        <v>649</v>
      </c>
      <c r="B652" s="347" t="s">
        <v>890</v>
      </c>
      <c r="C652" s="326" t="s">
        <v>477</v>
      </c>
      <c r="D652" s="326">
        <v>1</v>
      </c>
      <c r="E652" s="327">
        <v>52000</v>
      </c>
      <c r="F652" s="328">
        <f t="shared" si="30"/>
        <v>52000</v>
      </c>
      <c r="G652" s="331"/>
      <c r="H652" s="80">
        <f>VLOOKUP(B652,'[1]PL4.1.Vật tư'!$B$5:$L$751,11,0)</f>
        <v>30000</v>
      </c>
      <c r="I652" s="80">
        <f t="shared" si="31"/>
        <v>30000</v>
      </c>
      <c r="J652" s="458">
        <f t="shared" si="32"/>
        <v>-22000</v>
      </c>
    </row>
    <row r="653" spans="1:10" ht="18.75">
      <c r="A653" s="325">
        <v>650</v>
      </c>
      <c r="B653" s="347" t="s">
        <v>891</v>
      </c>
      <c r="C653" s="326" t="s">
        <v>254</v>
      </c>
      <c r="D653" s="326">
        <v>1</v>
      </c>
      <c r="E653" s="327">
        <v>100000</v>
      </c>
      <c r="F653" s="328">
        <f t="shared" si="30"/>
        <v>100000</v>
      </c>
      <c r="G653" s="331"/>
      <c r="H653" s="80">
        <f>VLOOKUP(B653,'[1]PL4.1.Vật tư'!$B$5:$L$751,11,0)</f>
        <v>30000</v>
      </c>
      <c r="I653" s="80">
        <f t="shared" si="31"/>
        <v>30000</v>
      </c>
      <c r="J653" s="458">
        <f t="shared" si="32"/>
        <v>-70000</v>
      </c>
    </row>
    <row r="654" spans="1:10" ht="37.5">
      <c r="A654" s="325">
        <v>651</v>
      </c>
      <c r="B654" s="347" t="s">
        <v>892</v>
      </c>
      <c r="C654" s="326" t="s">
        <v>264</v>
      </c>
      <c r="D654" s="326">
        <v>1</v>
      </c>
      <c r="E654" s="327">
        <v>280000</v>
      </c>
      <c r="F654" s="328">
        <f t="shared" si="30"/>
        <v>280000</v>
      </c>
      <c r="G654" s="331"/>
      <c r="H654" s="80">
        <f>VLOOKUP(B654,'[1]PL4.1.Vật tư'!$B$5:$L$751,11,0)</f>
        <v>280000</v>
      </c>
      <c r="I654" s="80">
        <f t="shared" si="31"/>
        <v>280000</v>
      </c>
      <c r="J654" s="458">
        <f t="shared" si="32"/>
        <v>0</v>
      </c>
    </row>
    <row r="655" spans="1:10" ht="18.75">
      <c r="A655" s="325">
        <v>652</v>
      </c>
      <c r="B655" s="347" t="s">
        <v>893</v>
      </c>
      <c r="C655" s="326" t="s">
        <v>344</v>
      </c>
      <c r="D655" s="326">
        <v>1.1499999999999999</v>
      </c>
      <c r="E655" s="327">
        <v>96000</v>
      </c>
      <c r="F655" s="328">
        <f t="shared" si="30"/>
        <v>110399.99999999999</v>
      </c>
      <c r="G655" s="331"/>
      <c r="H655" s="80">
        <f>VLOOKUP(B655,'[1]PL4.1.Vật tư'!$B$5:$L$751,11,0)</f>
        <v>96000</v>
      </c>
      <c r="I655" s="80">
        <f t="shared" si="31"/>
        <v>110399.99999999999</v>
      </c>
      <c r="J655" s="458">
        <f t="shared" si="32"/>
        <v>0</v>
      </c>
    </row>
    <row r="656" spans="1:10" ht="18.75">
      <c r="A656" s="325">
        <v>653</v>
      </c>
      <c r="B656" s="347" t="s">
        <v>894</v>
      </c>
      <c r="C656" s="326" t="s">
        <v>254</v>
      </c>
      <c r="D656" s="326">
        <v>2</v>
      </c>
      <c r="E656" s="327">
        <v>0</v>
      </c>
      <c r="F656" s="328">
        <f t="shared" si="30"/>
        <v>0</v>
      </c>
      <c r="G656" s="331"/>
      <c r="H656" s="80">
        <f>VLOOKUP(B656,'[1]PL4.1.Vật tư'!$B$5:$L$751,11,0)</f>
        <v>50000</v>
      </c>
      <c r="I656" s="80">
        <f t="shared" si="31"/>
        <v>100000</v>
      </c>
      <c r="J656" s="458">
        <f t="shared" si="32"/>
        <v>100000</v>
      </c>
    </row>
    <row r="657" spans="1:10" ht="18.75">
      <c r="A657" s="325">
        <v>654</v>
      </c>
      <c r="B657" s="347" t="s">
        <v>895</v>
      </c>
      <c r="C657" s="326" t="s">
        <v>274</v>
      </c>
      <c r="D657" s="326">
        <v>10</v>
      </c>
      <c r="E657" s="327">
        <v>0</v>
      </c>
      <c r="F657" s="328">
        <f t="shared" si="30"/>
        <v>0</v>
      </c>
      <c r="G657" s="331"/>
      <c r="H657" s="80">
        <f>VLOOKUP(B657,'[1]PL4.1.Vật tư'!$B$5:$L$751,11,0)</f>
        <v>100000</v>
      </c>
      <c r="I657" s="80">
        <f t="shared" si="31"/>
        <v>1000000</v>
      </c>
      <c r="J657" s="458">
        <f t="shared" si="32"/>
        <v>1000000</v>
      </c>
    </row>
    <row r="658" spans="1:10" ht="18.75">
      <c r="A658" s="325">
        <v>655</v>
      </c>
      <c r="B658" s="347" t="s">
        <v>896</v>
      </c>
      <c r="C658" s="326" t="s">
        <v>344</v>
      </c>
      <c r="D658" s="326">
        <v>3.8</v>
      </c>
      <c r="E658" s="327">
        <v>280000</v>
      </c>
      <c r="F658" s="328">
        <f t="shared" si="30"/>
        <v>1064000</v>
      </c>
      <c r="G658" s="331"/>
      <c r="H658" s="80">
        <f>VLOOKUP(B658,'[1]PL4.1.Vật tư'!$B$5:$L$751,11,0)</f>
        <v>250000</v>
      </c>
      <c r="I658" s="80">
        <f t="shared" si="31"/>
        <v>950000</v>
      </c>
      <c r="J658" s="458">
        <f t="shared" si="32"/>
        <v>-114000</v>
      </c>
    </row>
    <row r="659" spans="1:10" ht="18.75">
      <c r="A659" s="325">
        <v>656</v>
      </c>
      <c r="B659" s="347" t="s">
        <v>897</v>
      </c>
      <c r="C659" s="326" t="s">
        <v>344</v>
      </c>
      <c r="D659" s="326">
        <v>20</v>
      </c>
      <c r="E659" s="327">
        <v>200000</v>
      </c>
      <c r="F659" s="328">
        <f t="shared" si="30"/>
        <v>4000000</v>
      </c>
      <c r="G659" s="331"/>
      <c r="H659" s="80">
        <f>VLOOKUP(B659,'[1]PL4.1.Vật tư'!$B$5:$L$751,11,0)</f>
        <v>110000</v>
      </c>
      <c r="I659" s="80">
        <f t="shared" si="31"/>
        <v>2200000</v>
      </c>
      <c r="J659" s="458">
        <f t="shared" si="32"/>
        <v>-1800000</v>
      </c>
    </row>
    <row r="660" spans="1:10" ht="18.75">
      <c r="A660" s="325">
        <v>657</v>
      </c>
      <c r="B660" s="347" t="s">
        <v>898</v>
      </c>
      <c r="C660" s="326" t="s">
        <v>344</v>
      </c>
      <c r="D660" s="326">
        <v>2.2999999999999998</v>
      </c>
      <c r="E660" s="327">
        <v>20000</v>
      </c>
      <c r="F660" s="328">
        <f t="shared" si="30"/>
        <v>46000</v>
      </c>
      <c r="G660" s="331"/>
      <c r="H660" s="80">
        <f>VLOOKUP(B660,'[1]PL4.1.Vật tư'!$B$5:$L$751,11,0)</f>
        <v>20000</v>
      </c>
      <c r="I660" s="80">
        <f t="shared" si="31"/>
        <v>46000</v>
      </c>
      <c r="J660" s="458">
        <f t="shared" si="32"/>
        <v>0</v>
      </c>
    </row>
    <row r="661" spans="1:10" ht="18.75">
      <c r="A661" s="325">
        <v>658</v>
      </c>
      <c r="B661" s="347" t="s">
        <v>899</v>
      </c>
      <c r="C661" s="326" t="s">
        <v>344</v>
      </c>
      <c r="D661" s="326">
        <v>5.6</v>
      </c>
      <c r="E661" s="327">
        <v>120000</v>
      </c>
      <c r="F661" s="328">
        <f t="shared" si="30"/>
        <v>672000</v>
      </c>
      <c r="G661" s="331"/>
      <c r="H661" s="80">
        <f>VLOOKUP(B661,'[1]PL4.1.Vật tư'!$B$5:$L$751,11,0)</f>
        <v>50000</v>
      </c>
      <c r="I661" s="80">
        <f t="shared" si="31"/>
        <v>280000</v>
      </c>
      <c r="J661" s="458">
        <f t="shared" si="32"/>
        <v>-392000</v>
      </c>
    </row>
    <row r="662" spans="1:10" ht="18.75">
      <c r="A662" s="325">
        <v>659</v>
      </c>
      <c r="B662" s="347" t="s">
        <v>900</v>
      </c>
      <c r="C662" s="326" t="s">
        <v>344</v>
      </c>
      <c r="D662" s="326">
        <v>1</v>
      </c>
      <c r="E662" s="327">
        <v>100000</v>
      </c>
      <c r="F662" s="328">
        <f t="shared" si="30"/>
        <v>100000</v>
      </c>
      <c r="G662" s="331"/>
      <c r="H662" s="80">
        <f>VLOOKUP(B662,'[1]PL4.1.Vật tư'!$B$5:$L$751,11,0)</f>
        <v>70000</v>
      </c>
      <c r="I662" s="80">
        <f t="shared" si="31"/>
        <v>70000</v>
      </c>
      <c r="J662" s="458">
        <f t="shared" si="32"/>
        <v>-30000</v>
      </c>
    </row>
    <row r="663" spans="1:10" ht="18.75">
      <c r="A663" s="325">
        <v>660</v>
      </c>
      <c r="B663" s="347" t="s">
        <v>901</v>
      </c>
      <c r="C663" s="326" t="s">
        <v>344</v>
      </c>
      <c r="D663" s="326">
        <v>2.2999999999999998</v>
      </c>
      <c r="E663" s="327">
        <v>120000</v>
      </c>
      <c r="F663" s="328">
        <f t="shared" si="30"/>
        <v>276000</v>
      </c>
      <c r="G663" s="331"/>
      <c r="H663" s="80">
        <f>VLOOKUP(B663,'[1]PL4.1.Vật tư'!$B$5:$L$751,11,0)</f>
        <v>100000</v>
      </c>
      <c r="I663" s="80">
        <f t="shared" si="31"/>
        <v>229999.99999999997</v>
      </c>
      <c r="J663" s="458">
        <f t="shared" si="32"/>
        <v>-46000.000000000029</v>
      </c>
    </row>
    <row r="664" spans="1:10" ht="18.75">
      <c r="A664" s="325">
        <v>661</v>
      </c>
      <c r="B664" s="347" t="s">
        <v>902</v>
      </c>
      <c r="C664" s="326" t="s">
        <v>344</v>
      </c>
      <c r="D664" s="326">
        <v>5</v>
      </c>
      <c r="E664" s="327">
        <v>200000</v>
      </c>
      <c r="F664" s="328">
        <f t="shared" si="30"/>
        <v>1000000</v>
      </c>
      <c r="G664" s="331"/>
      <c r="H664" s="80">
        <f>VLOOKUP(B664,'[1]PL4.1.Vật tư'!$B$5:$L$751,11,0)</f>
        <v>200000</v>
      </c>
      <c r="I664" s="80">
        <f t="shared" si="31"/>
        <v>1000000</v>
      </c>
      <c r="J664" s="458">
        <f t="shared" si="32"/>
        <v>0</v>
      </c>
    </row>
    <row r="665" spans="1:10" ht="18.75">
      <c r="A665" s="325">
        <v>662</v>
      </c>
      <c r="B665" s="347" t="s">
        <v>903</v>
      </c>
      <c r="C665" s="326" t="s">
        <v>344</v>
      </c>
      <c r="D665" s="326">
        <v>9</v>
      </c>
      <c r="E665" s="327">
        <v>232000</v>
      </c>
      <c r="F665" s="328">
        <f t="shared" si="30"/>
        <v>2088000</v>
      </c>
      <c r="G665" s="331"/>
      <c r="H665" s="80">
        <f>VLOOKUP(B665,'[1]PL4.1.Vật tư'!$B$5:$L$751,11,0)</f>
        <v>232000</v>
      </c>
      <c r="I665" s="80">
        <f t="shared" si="31"/>
        <v>2088000</v>
      </c>
      <c r="J665" s="458">
        <f t="shared" si="32"/>
        <v>0</v>
      </c>
    </row>
    <row r="666" spans="1:10" ht="18.75">
      <c r="A666" s="325">
        <v>663</v>
      </c>
      <c r="B666" s="347" t="s">
        <v>904</v>
      </c>
      <c r="C666" s="326" t="s">
        <v>344</v>
      </c>
      <c r="D666" s="326">
        <v>15</v>
      </c>
      <c r="E666" s="327">
        <v>144000</v>
      </c>
      <c r="F666" s="328">
        <f t="shared" si="30"/>
        <v>2160000</v>
      </c>
      <c r="G666" s="331"/>
      <c r="H666" s="80">
        <f>VLOOKUP(B666,'[1]PL4.1.Vật tư'!$B$5:$L$751,11,0)</f>
        <v>144000</v>
      </c>
      <c r="I666" s="80">
        <f t="shared" si="31"/>
        <v>2160000</v>
      </c>
      <c r="J666" s="458">
        <f t="shared" si="32"/>
        <v>0</v>
      </c>
    </row>
    <row r="667" spans="1:10" ht="18.75">
      <c r="A667" s="325">
        <v>664</v>
      </c>
      <c r="B667" s="347" t="s">
        <v>905</v>
      </c>
      <c r="C667" s="326" t="s">
        <v>344</v>
      </c>
      <c r="D667" s="326">
        <v>1</v>
      </c>
      <c r="E667" s="327">
        <v>600000</v>
      </c>
      <c r="F667" s="328">
        <f t="shared" si="30"/>
        <v>600000</v>
      </c>
      <c r="G667" s="331"/>
      <c r="H667" s="80">
        <f>VLOOKUP(B667,'[1]PL4.1.Vật tư'!$B$5:$L$751,11,0)</f>
        <v>200000</v>
      </c>
      <c r="I667" s="80">
        <f t="shared" si="31"/>
        <v>200000</v>
      </c>
      <c r="J667" s="458">
        <f t="shared" si="32"/>
        <v>-400000</v>
      </c>
    </row>
    <row r="668" spans="1:10" ht="18.75">
      <c r="A668" s="325">
        <v>665</v>
      </c>
      <c r="B668" s="347" t="s">
        <v>906</v>
      </c>
      <c r="C668" s="326" t="s">
        <v>344</v>
      </c>
      <c r="D668" s="326">
        <v>1.1499999999999999</v>
      </c>
      <c r="E668" s="327">
        <v>1200000</v>
      </c>
      <c r="F668" s="328">
        <f t="shared" si="30"/>
        <v>1380000</v>
      </c>
      <c r="G668" s="331"/>
      <c r="H668" s="80">
        <f>VLOOKUP(B668,'[1]PL4.1.Vật tư'!$B$5:$L$751,11,0)</f>
        <v>1200000</v>
      </c>
      <c r="I668" s="80">
        <f t="shared" si="31"/>
        <v>1380000</v>
      </c>
      <c r="J668" s="458">
        <f t="shared" si="32"/>
        <v>0</v>
      </c>
    </row>
    <row r="669" spans="1:10" ht="18.75">
      <c r="A669" s="325">
        <v>666</v>
      </c>
      <c r="B669" s="347" t="s">
        <v>907</v>
      </c>
      <c r="C669" s="326" t="s">
        <v>344</v>
      </c>
      <c r="D669" s="326">
        <v>1.84</v>
      </c>
      <c r="E669" s="327">
        <v>200000</v>
      </c>
      <c r="F669" s="328">
        <f t="shared" si="30"/>
        <v>368000</v>
      </c>
      <c r="G669" s="331"/>
      <c r="H669" s="80">
        <f>VLOOKUP(B669,'[1]PL4.1.Vật tư'!$B$5:$L$751,11,0)</f>
        <v>200000</v>
      </c>
      <c r="I669" s="80">
        <f t="shared" si="31"/>
        <v>368000</v>
      </c>
      <c r="J669" s="458">
        <f t="shared" si="32"/>
        <v>0</v>
      </c>
    </row>
    <row r="670" spans="1:10" ht="18.75">
      <c r="A670" s="325">
        <v>667</v>
      </c>
      <c r="B670" s="347" t="s">
        <v>908</v>
      </c>
      <c r="C670" s="326" t="s">
        <v>344</v>
      </c>
      <c r="D670" s="326">
        <v>1.1499999999999999</v>
      </c>
      <c r="E670" s="327">
        <v>280000</v>
      </c>
      <c r="F670" s="328">
        <f t="shared" si="30"/>
        <v>322000</v>
      </c>
      <c r="G670" s="331"/>
      <c r="H670" s="80">
        <f>VLOOKUP(B670,'[1]PL4.1.Vật tư'!$B$5:$L$751,11,0)</f>
        <v>280000</v>
      </c>
      <c r="I670" s="80">
        <f t="shared" si="31"/>
        <v>322000</v>
      </c>
      <c r="J670" s="458">
        <f t="shared" si="32"/>
        <v>0</v>
      </c>
    </row>
    <row r="671" spans="1:10" ht="18.75">
      <c r="A671" s="325">
        <v>668</v>
      </c>
      <c r="B671" s="347" t="s">
        <v>909</v>
      </c>
      <c r="C671" s="326" t="s">
        <v>344</v>
      </c>
      <c r="D671" s="326">
        <v>1.1499999999999999</v>
      </c>
      <c r="E671" s="327">
        <v>448000</v>
      </c>
      <c r="F671" s="328">
        <f t="shared" si="30"/>
        <v>515199.99999999994</v>
      </c>
      <c r="G671" s="331"/>
      <c r="H671" s="80">
        <f>VLOOKUP(B671,'[1]PL4.1.Vật tư'!$B$5:$L$751,11,0)</f>
        <v>335000</v>
      </c>
      <c r="I671" s="80">
        <f t="shared" si="31"/>
        <v>385249.99999999994</v>
      </c>
      <c r="J671" s="458">
        <f t="shared" si="32"/>
        <v>-129950</v>
      </c>
    </row>
    <row r="672" spans="1:10" ht="18.75">
      <c r="A672" s="325">
        <v>669</v>
      </c>
      <c r="B672" s="347" t="s">
        <v>910</v>
      </c>
      <c r="C672" s="326" t="s">
        <v>344</v>
      </c>
      <c r="D672" s="326">
        <v>2.5</v>
      </c>
      <c r="E672" s="327">
        <v>200000</v>
      </c>
      <c r="F672" s="328">
        <f t="shared" si="30"/>
        <v>500000</v>
      </c>
      <c r="G672" s="331"/>
      <c r="H672" s="80">
        <f>VLOOKUP(B672,'[1]PL4.1.Vật tư'!$B$5:$L$751,11,0)</f>
        <v>200000</v>
      </c>
      <c r="I672" s="80">
        <f t="shared" si="31"/>
        <v>500000</v>
      </c>
      <c r="J672" s="458">
        <f t="shared" si="32"/>
        <v>0</v>
      </c>
    </row>
    <row r="673" spans="1:10" ht="18.75">
      <c r="A673" s="325">
        <v>670</v>
      </c>
      <c r="B673" s="347" t="s">
        <v>911</v>
      </c>
      <c r="C673" s="326" t="s">
        <v>344</v>
      </c>
      <c r="D673" s="326">
        <v>1.1499999999999999</v>
      </c>
      <c r="E673" s="327">
        <v>208000</v>
      </c>
      <c r="F673" s="328">
        <f t="shared" si="30"/>
        <v>239199.99999999997</v>
      </c>
      <c r="G673" s="331"/>
      <c r="H673" s="80">
        <f>VLOOKUP(B673,'[1]PL4.1.Vật tư'!$B$5:$L$751,11,0)</f>
        <v>208000</v>
      </c>
      <c r="I673" s="80">
        <f t="shared" si="31"/>
        <v>239199.99999999997</v>
      </c>
      <c r="J673" s="458">
        <f t="shared" si="32"/>
        <v>0</v>
      </c>
    </row>
    <row r="674" spans="1:10" ht="18.75">
      <c r="A674" s="325">
        <v>671</v>
      </c>
      <c r="B674" s="347" t="s">
        <v>912</v>
      </c>
      <c r="C674" s="326" t="s">
        <v>344</v>
      </c>
      <c r="D674" s="326">
        <v>2.8</v>
      </c>
      <c r="E674" s="327">
        <v>440000</v>
      </c>
      <c r="F674" s="328">
        <f t="shared" si="30"/>
        <v>1232000</v>
      </c>
      <c r="G674" s="331"/>
      <c r="H674" s="80">
        <f>VLOOKUP(B674,'[1]PL4.1.Vật tư'!$B$5:$L$751,11,0)</f>
        <v>440000</v>
      </c>
      <c r="I674" s="80">
        <f t="shared" si="31"/>
        <v>1232000</v>
      </c>
      <c r="J674" s="458">
        <f t="shared" si="32"/>
        <v>0</v>
      </c>
    </row>
    <row r="675" spans="1:10" ht="18.75">
      <c r="A675" s="325">
        <v>672</v>
      </c>
      <c r="B675" s="347" t="s">
        <v>913</v>
      </c>
      <c r="C675" s="326" t="s">
        <v>344</v>
      </c>
      <c r="D675" s="326">
        <v>1.1499999999999999</v>
      </c>
      <c r="E675" s="327">
        <v>200000</v>
      </c>
      <c r="F675" s="328">
        <f t="shared" si="30"/>
        <v>229999.99999999997</v>
      </c>
      <c r="G675" s="331"/>
      <c r="H675" s="80">
        <f>VLOOKUP(B675,'[1]PL4.1.Vật tư'!$B$5:$L$751,11,0)</f>
        <v>180000</v>
      </c>
      <c r="I675" s="80">
        <f t="shared" si="31"/>
        <v>206999.99999999997</v>
      </c>
      <c r="J675" s="458">
        <f t="shared" si="32"/>
        <v>-23000</v>
      </c>
    </row>
    <row r="676" spans="1:10" ht="18.75">
      <c r="A676" s="325">
        <v>673</v>
      </c>
      <c r="B676" s="347" t="s">
        <v>914</v>
      </c>
      <c r="C676" s="326" t="s">
        <v>344</v>
      </c>
      <c r="D676" s="326">
        <v>15</v>
      </c>
      <c r="E676" s="327">
        <v>120000</v>
      </c>
      <c r="F676" s="328">
        <f t="shared" si="30"/>
        <v>1800000</v>
      </c>
      <c r="G676" s="331"/>
      <c r="H676" s="80">
        <f>VLOOKUP(B676,'[1]PL4.1.Vật tư'!$B$5:$L$751,11,0)</f>
        <v>100000</v>
      </c>
      <c r="I676" s="80">
        <f t="shared" si="31"/>
        <v>1500000</v>
      </c>
      <c r="J676" s="458">
        <f t="shared" si="32"/>
        <v>-300000</v>
      </c>
    </row>
    <row r="677" spans="1:10" ht="18.75">
      <c r="A677" s="325">
        <v>674</v>
      </c>
      <c r="B677" s="347" t="s">
        <v>915</v>
      </c>
      <c r="C677" s="326" t="s">
        <v>344</v>
      </c>
      <c r="D677" s="326">
        <v>2.2999999999999998</v>
      </c>
      <c r="E677" s="327">
        <v>224000</v>
      </c>
      <c r="F677" s="328">
        <f t="shared" si="30"/>
        <v>515199.99999999994</v>
      </c>
      <c r="G677" s="331"/>
      <c r="H677" s="80">
        <f>VLOOKUP(B677,'[1]PL4.1.Vật tư'!$B$5:$L$751,11,0)</f>
        <v>224000</v>
      </c>
      <c r="I677" s="80">
        <f t="shared" si="31"/>
        <v>515199.99999999994</v>
      </c>
      <c r="J677" s="458">
        <f t="shared" si="32"/>
        <v>0</v>
      </c>
    </row>
    <row r="678" spans="1:10" ht="18.75">
      <c r="A678" s="325">
        <v>675</v>
      </c>
      <c r="B678" s="347" t="s">
        <v>916</v>
      </c>
      <c r="C678" s="326" t="s">
        <v>344</v>
      </c>
      <c r="D678" s="326">
        <v>3</v>
      </c>
      <c r="E678" s="327">
        <v>256000</v>
      </c>
      <c r="F678" s="328">
        <f t="shared" si="30"/>
        <v>768000</v>
      </c>
      <c r="G678" s="331"/>
      <c r="H678" s="80">
        <f>VLOOKUP(B678,'[1]PL4.1.Vật tư'!$B$5:$L$751,11,0)</f>
        <v>250000</v>
      </c>
      <c r="I678" s="80">
        <f t="shared" si="31"/>
        <v>750000</v>
      </c>
      <c r="J678" s="458">
        <f t="shared" si="32"/>
        <v>-18000</v>
      </c>
    </row>
    <row r="679" spans="1:10" ht="18.75">
      <c r="A679" s="325">
        <v>676</v>
      </c>
      <c r="B679" s="347" t="s">
        <v>917</v>
      </c>
      <c r="C679" s="326" t="s">
        <v>344</v>
      </c>
      <c r="D679" s="326">
        <v>1.1499999999999999</v>
      </c>
      <c r="E679" s="327">
        <v>520000</v>
      </c>
      <c r="F679" s="328">
        <f t="shared" si="30"/>
        <v>598000</v>
      </c>
      <c r="G679" s="331"/>
      <c r="H679" s="80">
        <f>VLOOKUP(B679,'[1]PL4.1.Vật tư'!$B$5:$L$751,11,0)</f>
        <v>290000</v>
      </c>
      <c r="I679" s="80">
        <f t="shared" si="31"/>
        <v>333500</v>
      </c>
      <c r="J679" s="458">
        <f t="shared" si="32"/>
        <v>-264500</v>
      </c>
    </row>
    <row r="680" spans="1:10" ht="18.75">
      <c r="A680" s="325">
        <v>677</v>
      </c>
      <c r="B680" s="347" t="s">
        <v>918</v>
      </c>
      <c r="C680" s="326" t="s">
        <v>344</v>
      </c>
      <c r="D680" s="326">
        <v>1.3</v>
      </c>
      <c r="E680" s="327">
        <v>520000</v>
      </c>
      <c r="F680" s="328">
        <f t="shared" si="30"/>
        <v>676000</v>
      </c>
      <c r="G680" s="331"/>
      <c r="H680" s="80">
        <f>VLOOKUP(B680,'[1]PL4.1.Vật tư'!$B$5:$L$751,11,0)</f>
        <v>290000</v>
      </c>
      <c r="I680" s="80">
        <f t="shared" si="31"/>
        <v>377000</v>
      </c>
      <c r="J680" s="458">
        <f t="shared" si="32"/>
        <v>-299000</v>
      </c>
    </row>
    <row r="681" spans="1:10" ht="18.75">
      <c r="A681" s="325">
        <v>678</v>
      </c>
      <c r="B681" s="347" t="s">
        <v>919</v>
      </c>
      <c r="C681" s="326" t="s">
        <v>344</v>
      </c>
      <c r="D681" s="326">
        <v>1</v>
      </c>
      <c r="E681" s="327">
        <v>600000</v>
      </c>
      <c r="F681" s="328">
        <f t="shared" si="30"/>
        <v>600000</v>
      </c>
      <c r="G681" s="331"/>
      <c r="H681" s="80">
        <f>VLOOKUP(B681,'[1]PL4.1.Vật tư'!$B$5:$L$751,11,0)</f>
        <v>290000</v>
      </c>
      <c r="I681" s="80">
        <f t="shared" si="31"/>
        <v>290000</v>
      </c>
      <c r="J681" s="458">
        <f t="shared" si="32"/>
        <v>-310000</v>
      </c>
    </row>
    <row r="682" spans="1:10" ht="18.75">
      <c r="A682" s="325">
        <v>679</v>
      </c>
      <c r="B682" s="347" t="s">
        <v>920</v>
      </c>
      <c r="C682" s="326" t="s">
        <v>344</v>
      </c>
      <c r="D682" s="326">
        <v>1</v>
      </c>
      <c r="E682" s="327">
        <v>256000</v>
      </c>
      <c r="F682" s="328">
        <f t="shared" si="30"/>
        <v>256000</v>
      </c>
      <c r="G682" s="331"/>
      <c r="H682" s="80">
        <f>VLOOKUP(B682,'[1]PL4.1.Vật tư'!$B$5:$L$751,11,0)</f>
        <v>100000</v>
      </c>
      <c r="I682" s="80">
        <f t="shared" si="31"/>
        <v>100000</v>
      </c>
      <c r="J682" s="458">
        <f t="shared" si="32"/>
        <v>-156000</v>
      </c>
    </row>
    <row r="683" spans="1:10" ht="18.75">
      <c r="A683" s="325">
        <v>680</v>
      </c>
      <c r="B683" s="347" t="s">
        <v>921</v>
      </c>
      <c r="C683" s="326" t="s">
        <v>344</v>
      </c>
      <c r="D683" s="326">
        <v>1.1499999999999999</v>
      </c>
      <c r="E683" s="327">
        <v>208000</v>
      </c>
      <c r="F683" s="328">
        <f t="shared" si="30"/>
        <v>239199.99999999997</v>
      </c>
      <c r="G683" s="331"/>
      <c r="H683" s="80">
        <f>VLOOKUP(B683,'[1]PL4.1.Vật tư'!$B$5:$L$751,11,0)</f>
        <v>85000</v>
      </c>
      <c r="I683" s="80">
        <f t="shared" si="31"/>
        <v>97749.999999999985</v>
      </c>
      <c r="J683" s="458">
        <f t="shared" si="32"/>
        <v>-141450</v>
      </c>
    </row>
    <row r="684" spans="1:10" ht="18.75">
      <c r="A684" s="325">
        <v>681</v>
      </c>
      <c r="B684" s="347" t="s">
        <v>922</v>
      </c>
      <c r="C684" s="326" t="s">
        <v>344</v>
      </c>
      <c r="D684" s="326">
        <v>1.3</v>
      </c>
      <c r="E684" s="327">
        <v>208000</v>
      </c>
      <c r="F684" s="328">
        <f t="shared" si="30"/>
        <v>270400</v>
      </c>
      <c r="G684" s="331"/>
      <c r="H684" s="80">
        <f>VLOOKUP(B684,'[1]PL4.1.Vật tư'!$B$5:$L$751,11,0)</f>
        <v>90000</v>
      </c>
      <c r="I684" s="80">
        <f t="shared" si="31"/>
        <v>117000</v>
      </c>
      <c r="J684" s="458">
        <f t="shared" si="32"/>
        <v>-153400</v>
      </c>
    </row>
    <row r="685" spans="1:10" ht="18.75">
      <c r="A685" s="325">
        <v>682</v>
      </c>
      <c r="B685" s="347" t="s">
        <v>923</v>
      </c>
      <c r="C685" s="326" t="s">
        <v>344</v>
      </c>
      <c r="D685" s="326">
        <v>1</v>
      </c>
      <c r="E685" s="327">
        <v>256000</v>
      </c>
      <c r="F685" s="328">
        <f t="shared" si="30"/>
        <v>256000</v>
      </c>
      <c r="G685" s="331"/>
      <c r="H685" s="80">
        <f>VLOOKUP(B685,'[1]PL4.1.Vật tư'!$B$5:$L$751,11,0)</f>
        <v>95000</v>
      </c>
      <c r="I685" s="80">
        <f t="shared" si="31"/>
        <v>95000</v>
      </c>
      <c r="J685" s="458">
        <f t="shared" si="32"/>
        <v>-161000</v>
      </c>
    </row>
    <row r="686" spans="1:10" ht="18.75">
      <c r="A686" s="325">
        <v>683</v>
      </c>
      <c r="B686" s="347" t="s">
        <v>924</v>
      </c>
      <c r="C686" s="326" t="s">
        <v>344</v>
      </c>
      <c r="D686" s="326">
        <v>4.51</v>
      </c>
      <c r="E686" s="327">
        <v>256000</v>
      </c>
      <c r="F686" s="328">
        <f t="shared" si="30"/>
        <v>1154560</v>
      </c>
      <c r="G686" s="331"/>
      <c r="H686" s="80">
        <f>VLOOKUP(B686,'[1]PL4.1.Vật tư'!$B$5:$L$751,11,0)</f>
        <v>250000</v>
      </c>
      <c r="I686" s="80">
        <f t="shared" si="31"/>
        <v>1127500</v>
      </c>
      <c r="J686" s="458">
        <f t="shared" si="32"/>
        <v>-27060</v>
      </c>
    </row>
    <row r="687" spans="1:10" ht="18.75">
      <c r="A687" s="325">
        <v>684</v>
      </c>
      <c r="B687" s="347" t="s">
        <v>925</v>
      </c>
      <c r="C687" s="326" t="s">
        <v>344</v>
      </c>
      <c r="D687" s="326">
        <v>1</v>
      </c>
      <c r="E687" s="327">
        <v>600000</v>
      </c>
      <c r="F687" s="328">
        <f t="shared" si="30"/>
        <v>600000</v>
      </c>
      <c r="G687" s="331"/>
      <c r="H687" s="80">
        <f>VLOOKUP(B687,'[1]PL4.1.Vật tư'!$B$5:$L$751,11,0)</f>
        <v>250000</v>
      </c>
      <c r="I687" s="80">
        <f t="shared" si="31"/>
        <v>250000</v>
      </c>
      <c r="J687" s="458">
        <f t="shared" si="32"/>
        <v>-350000</v>
      </c>
    </row>
    <row r="688" spans="1:10" ht="18.75">
      <c r="A688" s="325">
        <v>685</v>
      </c>
      <c r="B688" s="347" t="s">
        <v>926</v>
      </c>
      <c r="C688" s="326" t="s">
        <v>344</v>
      </c>
      <c r="D688" s="326">
        <v>1.3340000000000001</v>
      </c>
      <c r="E688" s="327">
        <v>200000</v>
      </c>
      <c r="F688" s="328">
        <f t="shared" si="30"/>
        <v>266800</v>
      </c>
      <c r="G688" s="331"/>
      <c r="H688" s="80">
        <f>VLOOKUP(B688,'[1]PL4.1.Vật tư'!$B$5:$L$751,11,0)</f>
        <v>60000</v>
      </c>
      <c r="I688" s="80">
        <f t="shared" si="31"/>
        <v>80040</v>
      </c>
      <c r="J688" s="458">
        <f t="shared" si="32"/>
        <v>-186760</v>
      </c>
    </row>
    <row r="689" spans="1:10" ht="18.75">
      <c r="A689" s="325">
        <v>686</v>
      </c>
      <c r="B689" s="347" t="s">
        <v>927</v>
      </c>
      <c r="C689" s="326" t="s">
        <v>344</v>
      </c>
      <c r="D689" s="326">
        <v>1</v>
      </c>
      <c r="E689" s="327">
        <v>100000</v>
      </c>
      <c r="F689" s="328">
        <f t="shared" si="30"/>
        <v>100000</v>
      </c>
      <c r="G689" s="331"/>
      <c r="H689" s="80">
        <f>VLOOKUP(B689,'[1]PL4.1.Vật tư'!$B$5:$L$751,11,0)</f>
        <v>50000</v>
      </c>
      <c r="I689" s="80">
        <f t="shared" si="31"/>
        <v>50000</v>
      </c>
      <c r="J689" s="458">
        <f t="shared" si="32"/>
        <v>-50000</v>
      </c>
    </row>
    <row r="690" spans="1:10" ht="18.75">
      <c r="A690" s="325">
        <v>687</v>
      </c>
      <c r="B690" s="347" t="s">
        <v>928</v>
      </c>
      <c r="C690" s="326" t="s">
        <v>344</v>
      </c>
      <c r="D690" s="326">
        <v>2</v>
      </c>
      <c r="E690" s="327">
        <v>280000</v>
      </c>
      <c r="F690" s="328">
        <f t="shared" si="30"/>
        <v>560000</v>
      </c>
      <c r="G690" s="331"/>
      <c r="H690" s="80">
        <f>VLOOKUP(B690,'[1]PL4.1.Vật tư'!$B$5:$L$751,11,0)</f>
        <v>280000</v>
      </c>
      <c r="I690" s="80">
        <f t="shared" si="31"/>
        <v>560000</v>
      </c>
      <c r="J690" s="458">
        <f t="shared" si="32"/>
        <v>0</v>
      </c>
    </row>
    <row r="691" spans="1:10" ht="18.75">
      <c r="A691" s="325">
        <v>688</v>
      </c>
      <c r="B691" s="347" t="s">
        <v>929</v>
      </c>
      <c r="C691" s="326" t="s">
        <v>344</v>
      </c>
      <c r="D691" s="326">
        <v>1.3</v>
      </c>
      <c r="E691" s="327">
        <v>280000</v>
      </c>
      <c r="F691" s="328">
        <f t="shared" si="30"/>
        <v>364000</v>
      </c>
      <c r="G691" s="331"/>
      <c r="H691" s="80">
        <f>VLOOKUP(B691,'[1]PL4.1.Vật tư'!$B$5:$L$751,11,0)</f>
        <v>280000</v>
      </c>
      <c r="I691" s="80">
        <f t="shared" si="31"/>
        <v>364000</v>
      </c>
      <c r="J691" s="458">
        <f t="shared" si="32"/>
        <v>0</v>
      </c>
    </row>
    <row r="692" spans="1:10" ht="18.75">
      <c r="A692" s="325">
        <v>689</v>
      </c>
      <c r="B692" s="347" t="s">
        <v>930</v>
      </c>
      <c r="C692" s="326" t="s">
        <v>344</v>
      </c>
      <c r="D692" s="326">
        <v>1.1499999999999999</v>
      </c>
      <c r="E692" s="327">
        <v>280000</v>
      </c>
      <c r="F692" s="328">
        <f t="shared" si="30"/>
        <v>322000</v>
      </c>
      <c r="G692" s="331"/>
      <c r="H692" s="80">
        <f>VLOOKUP(B692,'[1]PL4.1.Vật tư'!$B$5:$L$751,11,0)</f>
        <v>280000</v>
      </c>
      <c r="I692" s="80">
        <f t="shared" si="31"/>
        <v>322000</v>
      </c>
      <c r="J692" s="458">
        <f t="shared" si="32"/>
        <v>0</v>
      </c>
    </row>
    <row r="693" spans="1:10" ht="18.75">
      <c r="A693" s="325">
        <v>690</v>
      </c>
      <c r="B693" s="347" t="s">
        <v>931</v>
      </c>
      <c r="C693" s="326" t="s">
        <v>206</v>
      </c>
      <c r="D693" s="326">
        <v>8</v>
      </c>
      <c r="E693" s="327">
        <v>4000</v>
      </c>
      <c r="F693" s="328">
        <f t="shared" si="30"/>
        <v>32000</v>
      </c>
      <c r="G693" s="331"/>
      <c r="H693" s="80">
        <f>VLOOKUP(B693,'[1]PL4.1.Vật tư'!$B$5:$L$751,11,0)</f>
        <v>4000</v>
      </c>
      <c r="I693" s="80">
        <f t="shared" si="31"/>
        <v>32000</v>
      </c>
      <c r="J693" s="458">
        <f t="shared" si="32"/>
        <v>0</v>
      </c>
    </row>
    <row r="694" spans="1:10" ht="18.75">
      <c r="A694" s="325">
        <v>691</v>
      </c>
      <c r="B694" s="347" t="s">
        <v>932</v>
      </c>
      <c r="C694" s="326" t="s">
        <v>206</v>
      </c>
      <c r="D694" s="326">
        <v>1</v>
      </c>
      <c r="E694" s="327">
        <v>200000</v>
      </c>
      <c r="F694" s="328">
        <f t="shared" si="30"/>
        <v>200000</v>
      </c>
      <c r="G694" s="331"/>
      <c r="H694" s="80">
        <f>VLOOKUP(B694,'[1]PL4.1.Vật tư'!$B$5:$L$751,11,0)</f>
        <v>190000</v>
      </c>
      <c r="I694" s="80">
        <f t="shared" si="31"/>
        <v>190000</v>
      </c>
      <c r="J694" s="458">
        <f t="shared" si="32"/>
        <v>-10000</v>
      </c>
    </row>
    <row r="695" spans="1:10" ht="18.75">
      <c r="A695" s="325">
        <v>692</v>
      </c>
      <c r="B695" s="347" t="s">
        <v>933</v>
      </c>
      <c r="C695" s="326" t="s">
        <v>206</v>
      </c>
      <c r="D695" s="326">
        <v>1</v>
      </c>
      <c r="E695" s="327">
        <v>200000</v>
      </c>
      <c r="F695" s="328">
        <f t="shared" si="30"/>
        <v>200000</v>
      </c>
      <c r="G695" s="331"/>
      <c r="H695" s="80">
        <f>VLOOKUP(B695,'[1]PL4.1.Vật tư'!$B$5:$L$751,11,0)</f>
        <v>190000</v>
      </c>
      <c r="I695" s="80">
        <f t="shared" si="31"/>
        <v>190000</v>
      </c>
      <c r="J695" s="458">
        <f t="shared" si="32"/>
        <v>-10000</v>
      </c>
    </row>
    <row r="696" spans="1:10" ht="18.75">
      <c r="A696" s="325">
        <v>693</v>
      </c>
      <c r="B696" s="347" t="s">
        <v>934</v>
      </c>
      <c r="C696" s="326" t="s">
        <v>302</v>
      </c>
      <c r="D696" s="326">
        <v>1</v>
      </c>
      <c r="E696" s="327">
        <v>68000</v>
      </c>
      <c r="F696" s="328">
        <f t="shared" si="30"/>
        <v>68000</v>
      </c>
      <c r="G696" s="331"/>
      <c r="H696" s="80">
        <f>VLOOKUP(B696,'[1]PL4.1.Vật tư'!$B$5:$L$751,11,0)</f>
        <v>50000</v>
      </c>
      <c r="I696" s="80">
        <f t="shared" si="31"/>
        <v>50000</v>
      </c>
      <c r="J696" s="458">
        <f t="shared" si="32"/>
        <v>-18000</v>
      </c>
    </row>
    <row r="697" spans="1:10" ht="18.75">
      <c r="A697" s="325">
        <v>694</v>
      </c>
      <c r="B697" s="347" t="s">
        <v>935</v>
      </c>
      <c r="C697" s="326" t="s">
        <v>206</v>
      </c>
      <c r="D697" s="326">
        <v>6</v>
      </c>
      <c r="E697" s="327">
        <v>100000</v>
      </c>
      <c r="F697" s="328">
        <f t="shared" si="30"/>
        <v>600000</v>
      </c>
      <c r="G697" s="331"/>
      <c r="H697" s="80">
        <f>VLOOKUP(B697,'[1]PL4.1.Vật tư'!$B$5:$L$751,11,0)</f>
        <v>8000</v>
      </c>
      <c r="I697" s="80">
        <f t="shared" si="31"/>
        <v>48000</v>
      </c>
      <c r="J697" s="458">
        <f t="shared" si="32"/>
        <v>-552000</v>
      </c>
    </row>
    <row r="698" spans="1:10" ht="18.75">
      <c r="A698" s="325">
        <v>695</v>
      </c>
      <c r="B698" s="347" t="s">
        <v>936</v>
      </c>
      <c r="C698" s="326" t="s">
        <v>302</v>
      </c>
      <c r="D698" s="326">
        <v>1</v>
      </c>
      <c r="E698" s="327">
        <v>100000</v>
      </c>
      <c r="F698" s="328">
        <f t="shared" si="30"/>
        <v>100000</v>
      </c>
      <c r="G698" s="331"/>
      <c r="H698" s="80">
        <f>VLOOKUP(B698,'[1]PL4.1.Vật tư'!$B$5:$L$751,11,0)</f>
        <v>50000</v>
      </c>
      <c r="I698" s="80">
        <f t="shared" si="31"/>
        <v>50000</v>
      </c>
      <c r="J698" s="458">
        <f t="shared" si="32"/>
        <v>-50000</v>
      </c>
    </row>
    <row r="699" spans="1:10" ht="18.75">
      <c r="A699" s="325">
        <v>696</v>
      </c>
      <c r="B699" s="347" t="s">
        <v>937</v>
      </c>
      <c r="C699" s="326" t="s">
        <v>302</v>
      </c>
      <c r="D699" s="326">
        <v>1</v>
      </c>
      <c r="E699" s="327">
        <v>100000</v>
      </c>
      <c r="F699" s="328">
        <f t="shared" si="30"/>
        <v>100000</v>
      </c>
      <c r="G699" s="331"/>
      <c r="H699" s="80">
        <f>VLOOKUP(B699,'[1]PL4.1.Vật tư'!$B$5:$L$751,11,0)</f>
        <v>50000</v>
      </c>
      <c r="I699" s="80">
        <f t="shared" si="31"/>
        <v>50000</v>
      </c>
      <c r="J699" s="458">
        <f t="shared" si="32"/>
        <v>-50000</v>
      </c>
    </row>
    <row r="700" spans="1:10" ht="18.75">
      <c r="A700" s="325">
        <v>697</v>
      </c>
      <c r="B700" s="347" t="s">
        <v>938</v>
      </c>
      <c r="C700" s="326" t="s">
        <v>302</v>
      </c>
      <c r="D700" s="326">
        <v>1</v>
      </c>
      <c r="E700" s="327">
        <v>100000</v>
      </c>
      <c r="F700" s="328">
        <f t="shared" si="30"/>
        <v>100000</v>
      </c>
      <c r="G700" s="331"/>
      <c r="H700" s="80">
        <f>VLOOKUP(B700,'[1]PL4.1.Vật tư'!$B$5:$L$751,11,0)</f>
        <v>50000</v>
      </c>
      <c r="I700" s="80">
        <f t="shared" si="31"/>
        <v>50000</v>
      </c>
      <c r="J700" s="458">
        <f t="shared" si="32"/>
        <v>-50000</v>
      </c>
    </row>
    <row r="701" spans="1:10" ht="18.75">
      <c r="A701" s="325">
        <v>698</v>
      </c>
      <c r="B701" s="347" t="s">
        <v>939</v>
      </c>
      <c r="C701" s="326" t="s">
        <v>302</v>
      </c>
      <c r="D701" s="326">
        <v>1</v>
      </c>
      <c r="E701" s="327">
        <v>100000</v>
      </c>
      <c r="F701" s="328">
        <f t="shared" si="30"/>
        <v>100000</v>
      </c>
      <c r="G701" s="331"/>
      <c r="H701" s="80">
        <f>VLOOKUP(B701,'[1]PL4.1.Vật tư'!$B$5:$L$751,11,0)</f>
        <v>50000</v>
      </c>
      <c r="I701" s="80">
        <f t="shared" si="31"/>
        <v>50000</v>
      </c>
      <c r="J701" s="458">
        <f t="shared" si="32"/>
        <v>-50000</v>
      </c>
    </row>
    <row r="702" spans="1:10" ht="18.75">
      <c r="A702" s="325">
        <v>699</v>
      </c>
      <c r="B702" s="347" t="s">
        <v>940</v>
      </c>
      <c r="C702" s="326" t="s">
        <v>302</v>
      </c>
      <c r="D702" s="326">
        <v>2</v>
      </c>
      <c r="E702" s="327">
        <v>100000</v>
      </c>
      <c r="F702" s="328">
        <f t="shared" si="30"/>
        <v>200000</v>
      </c>
      <c r="G702" s="331"/>
      <c r="H702" s="80">
        <f>VLOOKUP(B702,'[1]PL4.1.Vật tư'!$B$5:$L$751,11,0)</f>
        <v>50000</v>
      </c>
      <c r="I702" s="80">
        <f t="shared" si="31"/>
        <v>100000</v>
      </c>
      <c r="J702" s="458">
        <f t="shared" si="32"/>
        <v>-100000</v>
      </c>
    </row>
    <row r="703" spans="1:10" ht="18.75">
      <c r="A703" s="325">
        <v>700</v>
      </c>
      <c r="B703" s="347" t="s">
        <v>941</v>
      </c>
      <c r="C703" s="326" t="s">
        <v>344</v>
      </c>
      <c r="D703" s="326">
        <v>0.2</v>
      </c>
      <c r="E703" s="327">
        <v>100000</v>
      </c>
      <c r="F703" s="328">
        <f t="shared" si="30"/>
        <v>20000</v>
      </c>
      <c r="G703" s="331"/>
      <c r="H703" s="80">
        <f>VLOOKUP(B703,'[1]PL4.1.Vật tư'!$B$5:$L$751,11,0)</f>
        <v>30000</v>
      </c>
      <c r="I703" s="80">
        <f t="shared" si="31"/>
        <v>6000</v>
      </c>
      <c r="J703" s="458">
        <f t="shared" si="32"/>
        <v>-14000</v>
      </c>
    </row>
    <row r="704" spans="1:10" ht="18.75">
      <c r="A704" s="325">
        <v>701</v>
      </c>
      <c r="B704" s="347" t="s">
        <v>942</v>
      </c>
      <c r="C704" s="326" t="s">
        <v>302</v>
      </c>
      <c r="D704" s="326">
        <v>1.1499999999999999</v>
      </c>
      <c r="E704" s="327">
        <v>100000</v>
      </c>
      <c r="F704" s="328">
        <f t="shared" si="30"/>
        <v>114999.99999999999</v>
      </c>
      <c r="G704" s="331"/>
      <c r="H704" s="80">
        <f>VLOOKUP(B704,'[1]PL4.1.Vật tư'!$B$5:$L$751,11,0)</f>
        <v>50000</v>
      </c>
      <c r="I704" s="80">
        <f t="shared" si="31"/>
        <v>57499.999999999993</v>
      </c>
      <c r="J704" s="458">
        <f t="shared" si="32"/>
        <v>-57499.999999999993</v>
      </c>
    </row>
    <row r="705" spans="1:10" ht="18.75">
      <c r="A705" s="325">
        <v>702</v>
      </c>
      <c r="B705" s="347" t="s">
        <v>943</v>
      </c>
      <c r="C705" s="326" t="s">
        <v>302</v>
      </c>
      <c r="D705" s="326">
        <v>1</v>
      </c>
      <c r="E705" s="327">
        <v>100000</v>
      </c>
      <c r="F705" s="328">
        <f t="shared" si="30"/>
        <v>100000</v>
      </c>
      <c r="G705" s="331"/>
      <c r="H705" s="80">
        <f>VLOOKUP(B705,'[1]PL4.1.Vật tư'!$B$5:$L$751,11,0)</f>
        <v>50000</v>
      </c>
      <c r="I705" s="80">
        <f t="shared" si="31"/>
        <v>50000</v>
      </c>
      <c r="J705" s="458">
        <f t="shared" si="32"/>
        <v>-50000</v>
      </c>
    </row>
    <row r="706" spans="1:10" ht="18.75">
      <c r="A706" s="325">
        <v>703</v>
      </c>
      <c r="B706" s="347" t="s">
        <v>944</v>
      </c>
      <c r="C706" s="326" t="s">
        <v>302</v>
      </c>
      <c r="D706" s="326">
        <v>1.1499999999999999</v>
      </c>
      <c r="E706" s="327">
        <v>100000</v>
      </c>
      <c r="F706" s="328">
        <f t="shared" si="30"/>
        <v>114999.99999999999</v>
      </c>
      <c r="G706" s="331"/>
      <c r="H706" s="80">
        <f>VLOOKUP(B706,'[1]PL4.1.Vật tư'!$B$5:$L$751,11,0)</f>
        <v>50000</v>
      </c>
      <c r="I706" s="80">
        <f t="shared" si="31"/>
        <v>57499.999999999993</v>
      </c>
      <c r="J706" s="458">
        <f t="shared" si="32"/>
        <v>-57499.999999999993</v>
      </c>
    </row>
    <row r="707" spans="1:10" ht="18.75">
      <c r="A707" s="325">
        <v>704</v>
      </c>
      <c r="B707" s="347" t="s">
        <v>945</v>
      </c>
      <c r="C707" s="326" t="s">
        <v>302</v>
      </c>
      <c r="D707" s="326">
        <v>1.1499999999999999</v>
      </c>
      <c r="E707" s="327">
        <v>100000</v>
      </c>
      <c r="F707" s="328">
        <f t="shared" si="30"/>
        <v>114999.99999999999</v>
      </c>
      <c r="G707" s="331"/>
      <c r="H707" s="80">
        <f>VLOOKUP(B707,'[1]PL4.1.Vật tư'!$B$5:$L$751,11,0)</f>
        <v>50000</v>
      </c>
      <c r="I707" s="80">
        <f t="shared" si="31"/>
        <v>57499.999999999993</v>
      </c>
      <c r="J707" s="458">
        <f t="shared" si="32"/>
        <v>-57499.999999999993</v>
      </c>
    </row>
    <row r="708" spans="1:10" ht="18.75">
      <c r="A708" s="325">
        <v>705</v>
      </c>
      <c r="B708" s="347" t="s">
        <v>946</v>
      </c>
      <c r="C708" s="326" t="s">
        <v>304</v>
      </c>
      <c r="D708" s="326">
        <v>50</v>
      </c>
      <c r="E708" s="327">
        <v>4000</v>
      </c>
      <c r="F708" s="328">
        <f t="shared" si="30"/>
        <v>200000</v>
      </c>
      <c r="G708" s="331"/>
      <c r="H708" s="80">
        <f>VLOOKUP(B708,'[1]PL4.1.Vật tư'!$B$5:$L$751,11,0)</f>
        <v>3200</v>
      </c>
      <c r="I708" s="80">
        <f t="shared" si="31"/>
        <v>160000</v>
      </c>
      <c r="J708" s="458">
        <f t="shared" si="32"/>
        <v>-40000</v>
      </c>
    </row>
    <row r="709" spans="1:10" ht="18.75">
      <c r="A709" s="325">
        <v>706</v>
      </c>
      <c r="B709" s="347" t="s">
        <v>947</v>
      </c>
      <c r="C709" s="326" t="s">
        <v>254</v>
      </c>
      <c r="D709" s="326">
        <v>50</v>
      </c>
      <c r="E709" s="327">
        <v>9600</v>
      </c>
      <c r="F709" s="328">
        <f t="shared" ref="F709:F749" si="33">D709*E709</f>
        <v>480000</v>
      </c>
      <c r="G709" s="331"/>
      <c r="H709" s="80">
        <f>VLOOKUP(B709,'[1]PL4.1.Vật tư'!$B$5:$L$751,11,0)</f>
        <v>3000</v>
      </c>
      <c r="I709" s="80">
        <f t="shared" ref="I709:I772" si="34">H709*D709</f>
        <v>150000</v>
      </c>
      <c r="J709" s="458">
        <f t="shared" ref="J709:J749" si="35">I709-F709</f>
        <v>-330000</v>
      </c>
    </row>
    <row r="710" spans="1:10" ht="18.75">
      <c r="A710" s="325">
        <v>707</v>
      </c>
      <c r="B710" s="347" t="s">
        <v>948</v>
      </c>
      <c r="C710" s="326" t="s">
        <v>344</v>
      </c>
      <c r="D710" s="326">
        <v>0.46</v>
      </c>
      <c r="E710" s="327">
        <v>120000</v>
      </c>
      <c r="F710" s="328">
        <f t="shared" si="33"/>
        <v>55200</v>
      </c>
      <c r="G710" s="331"/>
      <c r="H710" s="80">
        <f>VLOOKUP(B710,'[1]PL4.1.Vật tư'!$B$5:$L$751,11,0)</f>
        <v>60000</v>
      </c>
      <c r="I710" s="80">
        <f t="shared" si="34"/>
        <v>27600</v>
      </c>
      <c r="J710" s="458">
        <f t="shared" si="35"/>
        <v>-27600</v>
      </c>
    </row>
    <row r="711" spans="1:10" ht="18.75">
      <c r="A711" s="325">
        <v>708</v>
      </c>
      <c r="B711" s="347" t="s">
        <v>949</v>
      </c>
      <c r="C711" s="326" t="s">
        <v>254</v>
      </c>
      <c r="D711" s="326">
        <v>4</v>
      </c>
      <c r="E711" s="327">
        <v>148000</v>
      </c>
      <c r="F711" s="328">
        <f t="shared" si="33"/>
        <v>592000</v>
      </c>
      <c r="G711" s="331"/>
      <c r="H711" s="80">
        <f>VLOOKUP(B711,'[1]PL4.1.Vật tư'!$B$5:$L$751,11,0)</f>
        <v>10000</v>
      </c>
      <c r="I711" s="80">
        <f t="shared" si="34"/>
        <v>40000</v>
      </c>
      <c r="J711" s="458">
        <f t="shared" si="35"/>
        <v>-552000</v>
      </c>
    </row>
    <row r="712" spans="1:10" ht="18.75">
      <c r="A712" s="325">
        <v>709</v>
      </c>
      <c r="B712" s="347" t="s">
        <v>950</v>
      </c>
      <c r="C712" s="326" t="s">
        <v>264</v>
      </c>
      <c r="D712" s="326">
        <v>5</v>
      </c>
      <c r="E712" s="327">
        <v>20000</v>
      </c>
      <c r="F712" s="328">
        <f t="shared" si="33"/>
        <v>100000</v>
      </c>
      <c r="G712" s="331"/>
      <c r="H712" s="80">
        <f>VLOOKUP(B712,'[1]PL4.1.Vật tư'!$B$5:$L$751,11,0)</f>
        <v>20000</v>
      </c>
      <c r="I712" s="80">
        <f t="shared" si="34"/>
        <v>100000</v>
      </c>
      <c r="J712" s="458">
        <f t="shared" si="35"/>
        <v>0</v>
      </c>
    </row>
    <row r="713" spans="1:10" ht="18.75">
      <c r="A713" s="325">
        <v>710</v>
      </c>
      <c r="B713" s="347" t="s">
        <v>951</v>
      </c>
      <c r="C713" s="326" t="s">
        <v>264</v>
      </c>
      <c r="D713" s="326">
        <v>5</v>
      </c>
      <c r="E713" s="327">
        <v>20000</v>
      </c>
      <c r="F713" s="328">
        <f t="shared" si="33"/>
        <v>100000</v>
      </c>
      <c r="G713" s="331"/>
      <c r="H713" s="80">
        <f>VLOOKUP(B713,'[1]PL4.1.Vật tư'!$B$5:$L$751,11,0)</f>
        <v>20000</v>
      </c>
      <c r="I713" s="80">
        <f t="shared" si="34"/>
        <v>100000</v>
      </c>
      <c r="J713" s="458">
        <f t="shared" si="35"/>
        <v>0</v>
      </c>
    </row>
    <row r="714" spans="1:10" ht="18.75">
      <c r="A714" s="325">
        <v>711</v>
      </c>
      <c r="B714" s="347" t="s">
        <v>952</v>
      </c>
      <c r="C714" s="326" t="s">
        <v>302</v>
      </c>
      <c r="D714" s="326">
        <v>5</v>
      </c>
      <c r="E714" s="327">
        <v>4000</v>
      </c>
      <c r="F714" s="328">
        <f t="shared" si="33"/>
        <v>20000</v>
      </c>
      <c r="G714" s="331"/>
      <c r="H714" s="80">
        <f>VLOOKUP(B714,'[1]PL4.1.Vật tư'!$B$5:$L$751,11,0)</f>
        <v>4000</v>
      </c>
      <c r="I714" s="80">
        <f t="shared" si="34"/>
        <v>20000</v>
      </c>
      <c r="J714" s="458">
        <f t="shared" si="35"/>
        <v>0</v>
      </c>
    </row>
    <row r="715" spans="1:10" ht="18.75">
      <c r="A715" s="325">
        <v>712</v>
      </c>
      <c r="B715" s="347" t="s">
        <v>953</v>
      </c>
      <c r="C715" s="326" t="s">
        <v>302</v>
      </c>
      <c r="D715" s="326">
        <v>10</v>
      </c>
      <c r="E715" s="327">
        <v>100000</v>
      </c>
      <c r="F715" s="328">
        <f t="shared" si="33"/>
        <v>1000000</v>
      </c>
      <c r="G715" s="331"/>
      <c r="H715" s="80">
        <f>VLOOKUP(B715,'[1]PL4.1.Vật tư'!$B$5:$L$751,11,0)</f>
        <v>10000</v>
      </c>
      <c r="I715" s="80">
        <f t="shared" si="34"/>
        <v>100000</v>
      </c>
      <c r="J715" s="458">
        <f t="shared" si="35"/>
        <v>-900000</v>
      </c>
    </row>
    <row r="716" spans="1:10" ht="18.75">
      <c r="A716" s="325">
        <v>713</v>
      </c>
      <c r="B716" s="347" t="s">
        <v>954</v>
      </c>
      <c r="C716" s="326" t="s">
        <v>302</v>
      </c>
      <c r="D716" s="326">
        <v>10</v>
      </c>
      <c r="E716" s="327">
        <v>108000</v>
      </c>
      <c r="F716" s="328">
        <f t="shared" si="33"/>
        <v>1080000</v>
      </c>
      <c r="G716" s="331"/>
      <c r="H716" s="80">
        <f>VLOOKUP(B716,'[1]PL4.1.Vật tư'!$B$5:$L$751,11,0)</f>
        <v>10000</v>
      </c>
      <c r="I716" s="80">
        <f t="shared" si="34"/>
        <v>100000</v>
      </c>
      <c r="J716" s="458">
        <f t="shared" si="35"/>
        <v>-980000</v>
      </c>
    </row>
    <row r="717" spans="1:10" ht="18.75">
      <c r="A717" s="325">
        <v>714</v>
      </c>
      <c r="B717" s="347" t="s">
        <v>955</v>
      </c>
      <c r="C717" s="326" t="s">
        <v>302</v>
      </c>
      <c r="D717" s="326">
        <v>11</v>
      </c>
      <c r="E717" s="327">
        <v>120000</v>
      </c>
      <c r="F717" s="328">
        <f t="shared" si="33"/>
        <v>1320000</v>
      </c>
      <c r="G717" s="331"/>
      <c r="H717" s="80">
        <f>VLOOKUP(B717,'[1]PL4.1.Vật tư'!$B$5:$L$751,11,0)</f>
        <v>10000</v>
      </c>
      <c r="I717" s="80">
        <f t="shared" si="34"/>
        <v>110000</v>
      </c>
      <c r="J717" s="458">
        <f t="shared" si="35"/>
        <v>-1210000</v>
      </c>
    </row>
    <row r="718" spans="1:10" ht="18.75">
      <c r="A718" s="325">
        <v>715</v>
      </c>
      <c r="B718" s="347" t="s">
        <v>956</v>
      </c>
      <c r="C718" s="326" t="s">
        <v>344</v>
      </c>
      <c r="D718" s="326">
        <v>5</v>
      </c>
      <c r="E718" s="327">
        <v>152000</v>
      </c>
      <c r="F718" s="328">
        <f t="shared" si="33"/>
        <v>760000</v>
      </c>
      <c r="G718" s="331"/>
      <c r="H718" s="80">
        <f>VLOOKUP(B718,'[1]PL4.1.Vật tư'!$B$5:$L$751,11,0)</f>
        <v>85000</v>
      </c>
      <c r="I718" s="80">
        <f t="shared" si="34"/>
        <v>425000</v>
      </c>
      <c r="J718" s="458">
        <f t="shared" si="35"/>
        <v>-335000</v>
      </c>
    </row>
    <row r="719" spans="1:10" ht="18.75">
      <c r="A719" s="325">
        <v>716</v>
      </c>
      <c r="B719" s="347" t="s">
        <v>957</v>
      </c>
      <c r="C719" s="326" t="s">
        <v>344</v>
      </c>
      <c r="D719" s="326">
        <v>0.5</v>
      </c>
      <c r="E719" s="327">
        <v>200000</v>
      </c>
      <c r="F719" s="328">
        <f t="shared" si="33"/>
        <v>100000</v>
      </c>
      <c r="G719" s="331"/>
      <c r="H719" s="80">
        <f>VLOOKUP(B719,'[1]PL4.1.Vật tư'!$B$5:$L$751,11,0)</f>
        <v>100000</v>
      </c>
      <c r="I719" s="80">
        <f t="shared" si="34"/>
        <v>50000</v>
      </c>
      <c r="J719" s="458">
        <f t="shared" si="35"/>
        <v>-50000</v>
      </c>
    </row>
    <row r="720" spans="1:10" s="474" customFormat="1" ht="18.75">
      <c r="A720" s="468">
        <v>717</v>
      </c>
      <c r="B720" s="469" t="s">
        <v>958</v>
      </c>
      <c r="C720" s="470" t="s">
        <v>959</v>
      </c>
      <c r="D720" s="470">
        <v>1</v>
      </c>
      <c r="E720" s="471">
        <v>0</v>
      </c>
      <c r="F720" s="472">
        <f t="shared" si="33"/>
        <v>0</v>
      </c>
      <c r="G720" s="473"/>
      <c r="H720" s="474">
        <v>0</v>
      </c>
      <c r="I720" s="80">
        <f t="shared" si="34"/>
        <v>0</v>
      </c>
      <c r="J720" s="458">
        <f t="shared" si="35"/>
        <v>0</v>
      </c>
    </row>
    <row r="721" spans="1:10" s="474" customFormat="1" ht="18.75">
      <c r="A721" s="468">
        <v>718</v>
      </c>
      <c r="B721" s="469" t="s">
        <v>960</v>
      </c>
      <c r="C721" s="470" t="s">
        <v>959</v>
      </c>
      <c r="D721" s="470">
        <v>1</v>
      </c>
      <c r="E721" s="471">
        <v>0</v>
      </c>
      <c r="F721" s="472">
        <f t="shared" si="33"/>
        <v>0</v>
      </c>
      <c r="G721" s="473"/>
      <c r="H721" s="474">
        <v>0</v>
      </c>
      <c r="I721" s="80">
        <f t="shared" si="34"/>
        <v>0</v>
      </c>
      <c r="J721" s="458">
        <f t="shared" si="35"/>
        <v>0</v>
      </c>
    </row>
    <row r="722" spans="1:10" s="474" customFormat="1" ht="18.75">
      <c r="A722" s="468">
        <v>719</v>
      </c>
      <c r="B722" s="469" t="s">
        <v>961</v>
      </c>
      <c r="C722" s="470" t="s">
        <v>477</v>
      </c>
      <c r="D722" s="470">
        <v>1</v>
      </c>
      <c r="E722" s="471">
        <v>0</v>
      </c>
      <c r="F722" s="472">
        <f t="shared" si="33"/>
        <v>0</v>
      </c>
      <c r="G722" s="473"/>
      <c r="H722" s="474">
        <v>0</v>
      </c>
      <c r="I722" s="80">
        <f t="shared" si="34"/>
        <v>0</v>
      </c>
      <c r="J722" s="458">
        <f t="shared" si="35"/>
        <v>0</v>
      </c>
    </row>
    <row r="723" spans="1:10" ht="18.75">
      <c r="A723" s="325">
        <v>720</v>
      </c>
      <c r="B723" s="347" t="s">
        <v>962</v>
      </c>
      <c r="C723" s="326" t="s">
        <v>344</v>
      </c>
      <c r="D723" s="326">
        <v>0.5</v>
      </c>
      <c r="E723" s="327">
        <v>100000</v>
      </c>
      <c r="F723" s="328">
        <f t="shared" si="33"/>
        <v>50000</v>
      </c>
      <c r="G723" s="331"/>
      <c r="H723" s="80">
        <f>VLOOKUP(B723,'[1]PL4.1.Vật tư'!$B$5:$L$751,11,0)</f>
        <v>100000</v>
      </c>
      <c r="I723" s="80">
        <f t="shared" si="34"/>
        <v>50000</v>
      </c>
      <c r="J723" s="458">
        <f t="shared" si="35"/>
        <v>0</v>
      </c>
    </row>
    <row r="724" spans="1:10" ht="18.75">
      <c r="A724" s="325">
        <v>721</v>
      </c>
      <c r="B724" s="347" t="s">
        <v>963</v>
      </c>
      <c r="C724" s="326" t="s">
        <v>254</v>
      </c>
      <c r="D724" s="326">
        <v>1</v>
      </c>
      <c r="E724" s="327">
        <v>132000</v>
      </c>
      <c r="F724" s="328">
        <f t="shared" si="33"/>
        <v>132000</v>
      </c>
      <c r="G724" s="331"/>
      <c r="H724" s="80">
        <f>VLOOKUP(B724,'[1]PL4.1.Vật tư'!$B$5:$L$751,11,0)</f>
        <v>30000</v>
      </c>
      <c r="I724" s="80">
        <f t="shared" si="34"/>
        <v>30000</v>
      </c>
      <c r="J724" s="458">
        <f t="shared" si="35"/>
        <v>-102000</v>
      </c>
    </row>
    <row r="725" spans="1:10" ht="18.75">
      <c r="A725" s="325">
        <v>722</v>
      </c>
      <c r="B725" s="347" t="s">
        <v>964</v>
      </c>
      <c r="C725" s="326" t="s">
        <v>254</v>
      </c>
      <c r="D725" s="326">
        <v>1</v>
      </c>
      <c r="E725" s="327">
        <v>200000</v>
      </c>
      <c r="F725" s="328">
        <f t="shared" si="33"/>
        <v>200000</v>
      </c>
      <c r="G725" s="331"/>
      <c r="H725" s="80">
        <f>VLOOKUP(B725,'[1]PL4.1.Vật tư'!$B$5:$L$751,11,0)</f>
        <v>50000</v>
      </c>
      <c r="I725" s="80">
        <f t="shared" si="34"/>
        <v>50000</v>
      </c>
      <c r="J725" s="458">
        <f t="shared" si="35"/>
        <v>-150000</v>
      </c>
    </row>
    <row r="726" spans="1:10" ht="18.75">
      <c r="A726" s="325">
        <v>723</v>
      </c>
      <c r="B726" s="347" t="s">
        <v>965</v>
      </c>
      <c r="C726" s="326" t="s">
        <v>254</v>
      </c>
      <c r="D726" s="326">
        <v>1</v>
      </c>
      <c r="E726" s="327">
        <v>168000</v>
      </c>
      <c r="F726" s="328">
        <f t="shared" si="33"/>
        <v>168000</v>
      </c>
      <c r="G726" s="331"/>
      <c r="H726" s="80">
        <f>VLOOKUP(B726,'[1]PL4.1.Vật tư'!$B$5:$L$751,11,0)</f>
        <v>50000</v>
      </c>
      <c r="I726" s="80">
        <f t="shared" si="34"/>
        <v>50000</v>
      </c>
      <c r="J726" s="458">
        <f t="shared" si="35"/>
        <v>-118000</v>
      </c>
    </row>
    <row r="727" spans="1:10" ht="18.75">
      <c r="A727" s="325">
        <v>724</v>
      </c>
      <c r="B727" s="347" t="s">
        <v>966</v>
      </c>
      <c r="C727" s="326" t="s">
        <v>344</v>
      </c>
      <c r="D727" s="326">
        <v>4</v>
      </c>
      <c r="E727" s="327">
        <v>68000</v>
      </c>
      <c r="F727" s="328">
        <f t="shared" si="33"/>
        <v>272000</v>
      </c>
      <c r="G727" s="331"/>
      <c r="H727" s="80">
        <f>VLOOKUP(B727,'[1]PL4.1.Vật tư'!$B$5:$L$751,11,0)</f>
        <v>68000</v>
      </c>
      <c r="I727" s="80">
        <f t="shared" si="34"/>
        <v>272000</v>
      </c>
      <c r="J727" s="458">
        <f t="shared" si="35"/>
        <v>0</v>
      </c>
    </row>
    <row r="728" spans="1:10" ht="18.75">
      <c r="A728" s="325">
        <v>725</v>
      </c>
      <c r="B728" s="347" t="s">
        <v>967</v>
      </c>
      <c r="C728" s="326" t="s">
        <v>264</v>
      </c>
      <c r="D728" s="326">
        <v>4</v>
      </c>
      <c r="E728" s="327">
        <v>120000</v>
      </c>
      <c r="F728" s="328">
        <f t="shared" si="33"/>
        <v>480000</v>
      </c>
      <c r="G728" s="331"/>
      <c r="H728" s="80">
        <f>VLOOKUP(B728,'[1]PL4.1.Vật tư'!$B$5:$L$751,11,0)</f>
        <v>100000</v>
      </c>
      <c r="I728" s="80">
        <f t="shared" si="34"/>
        <v>400000</v>
      </c>
      <c r="J728" s="458">
        <f t="shared" si="35"/>
        <v>-80000</v>
      </c>
    </row>
    <row r="729" spans="1:10" ht="18.75">
      <c r="A729" s="325">
        <v>726</v>
      </c>
      <c r="B729" s="347" t="s">
        <v>968</v>
      </c>
      <c r="C729" s="326" t="s">
        <v>264</v>
      </c>
      <c r="D729" s="326">
        <v>4</v>
      </c>
      <c r="E729" s="327">
        <v>120000</v>
      </c>
      <c r="F729" s="328">
        <f t="shared" si="33"/>
        <v>480000</v>
      </c>
      <c r="G729" s="331"/>
      <c r="H729" s="80">
        <f>VLOOKUP(B729,'[1]PL4.1.Vật tư'!$B$5:$L$751,11,0)</f>
        <v>95000</v>
      </c>
      <c r="I729" s="80">
        <f t="shared" si="34"/>
        <v>380000</v>
      </c>
      <c r="J729" s="458">
        <f t="shared" si="35"/>
        <v>-100000</v>
      </c>
    </row>
    <row r="730" spans="1:10" ht="18.75">
      <c r="A730" s="325">
        <v>727</v>
      </c>
      <c r="B730" s="347" t="s">
        <v>969</v>
      </c>
      <c r="C730" s="326" t="s">
        <v>264</v>
      </c>
      <c r="D730" s="326">
        <v>4</v>
      </c>
      <c r="E730" s="327">
        <v>120000</v>
      </c>
      <c r="F730" s="328">
        <f t="shared" si="33"/>
        <v>480000</v>
      </c>
      <c r="G730" s="331"/>
      <c r="H730" s="80">
        <f>VLOOKUP(B730,'[1]PL4.1.Vật tư'!$B$5:$L$751,11,0)</f>
        <v>100000</v>
      </c>
      <c r="I730" s="80">
        <f t="shared" si="34"/>
        <v>400000</v>
      </c>
      <c r="J730" s="458">
        <f t="shared" si="35"/>
        <v>-80000</v>
      </c>
    </row>
    <row r="731" spans="1:10" ht="18.75">
      <c r="A731" s="325">
        <v>728</v>
      </c>
      <c r="B731" s="347" t="s">
        <v>970</v>
      </c>
      <c r="C731" s="326" t="s">
        <v>264</v>
      </c>
      <c r="D731" s="326">
        <v>2</v>
      </c>
      <c r="E731" s="327">
        <v>120000</v>
      </c>
      <c r="F731" s="328">
        <f t="shared" si="33"/>
        <v>240000</v>
      </c>
      <c r="G731" s="331"/>
      <c r="H731" s="80">
        <f>VLOOKUP(B731,'[1]PL4.1.Vật tư'!$B$5:$L$751,11,0)</f>
        <v>100000</v>
      </c>
      <c r="I731" s="80">
        <f t="shared" si="34"/>
        <v>200000</v>
      </c>
      <c r="J731" s="458">
        <f t="shared" si="35"/>
        <v>-40000</v>
      </c>
    </row>
    <row r="732" spans="1:10" ht="18.75">
      <c r="A732" s="325">
        <v>729</v>
      </c>
      <c r="B732" s="347" t="s">
        <v>971</v>
      </c>
      <c r="C732" s="326" t="s">
        <v>264</v>
      </c>
      <c r="D732" s="326">
        <v>6</v>
      </c>
      <c r="E732" s="327">
        <v>120000</v>
      </c>
      <c r="F732" s="328">
        <f t="shared" si="33"/>
        <v>720000</v>
      </c>
      <c r="G732" s="331"/>
      <c r="H732" s="80">
        <f>VLOOKUP(B732,'[1]PL4.1.Vật tư'!$B$5:$L$751,11,0)</f>
        <v>35000</v>
      </c>
      <c r="I732" s="80">
        <f t="shared" si="34"/>
        <v>210000</v>
      </c>
      <c r="J732" s="458">
        <f t="shared" si="35"/>
        <v>-510000</v>
      </c>
    </row>
    <row r="733" spans="1:10" ht="18.75">
      <c r="A733" s="325">
        <v>730</v>
      </c>
      <c r="B733" s="347" t="s">
        <v>972</v>
      </c>
      <c r="C733" s="326" t="s">
        <v>264</v>
      </c>
      <c r="D733" s="326">
        <v>2</v>
      </c>
      <c r="E733" s="327">
        <v>120000</v>
      </c>
      <c r="F733" s="328">
        <f t="shared" si="33"/>
        <v>240000</v>
      </c>
      <c r="G733" s="331"/>
      <c r="H733" s="80">
        <f>VLOOKUP(B733,'[1]PL4.1.Vật tư'!$B$5:$L$751,11,0)</f>
        <v>100000</v>
      </c>
      <c r="I733" s="80">
        <f t="shared" si="34"/>
        <v>200000</v>
      </c>
      <c r="J733" s="458">
        <f t="shared" si="35"/>
        <v>-40000</v>
      </c>
    </row>
    <row r="734" spans="1:10" ht="18.75">
      <c r="A734" s="325">
        <v>731</v>
      </c>
      <c r="B734" s="347" t="s">
        <v>973</v>
      </c>
      <c r="C734" s="326" t="s">
        <v>264</v>
      </c>
      <c r="D734" s="326">
        <v>2</v>
      </c>
      <c r="E734" s="327">
        <v>120000</v>
      </c>
      <c r="F734" s="328">
        <f t="shared" si="33"/>
        <v>240000</v>
      </c>
      <c r="G734" s="331"/>
      <c r="H734" s="80">
        <f>VLOOKUP(B734,'[1]PL4.1.Vật tư'!$B$5:$L$751,11,0)</f>
        <v>100000</v>
      </c>
      <c r="I734" s="80">
        <f t="shared" si="34"/>
        <v>200000</v>
      </c>
      <c r="J734" s="458">
        <f t="shared" si="35"/>
        <v>-40000</v>
      </c>
    </row>
    <row r="735" spans="1:10" ht="18.75">
      <c r="A735" s="325">
        <v>732</v>
      </c>
      <c r="B735" s="347" t="s">
        <v>974</v>
      </c>
      <c r="C735" s="326" t="s">
        <v>264</v>
      </c>
      <c r="D735" s="326">
        <v>2</v>
      </c>
      <c r="E735" s="327">
        <v>120000</v>
      </c>
      <c r="F735" s="328">
        <f t="shared" si="33"/>
        <v>240000</v>
      </c>
      <c r="G735" s="331"/>
      <c r="H735" s="80">
        <f>VLOOKUP(B735,'[1]PL4.1.Vật tư'!$B$5:$L$751,11,0)</f>
        <v>100000</v>
      </c>
      <c r="I735" s="80">
        <f t="shared" si="34"/>
        <v>200000</v>
      </c>
      <c r="J735" s="458">
        <f t="shared" si="35"/>
        <v>-40000</v>
      </c>
    </row>
    <row r="736" spans="1:10" ht="18.75">
      <c r="A736" s="325">
        <v>733</v>
      </c>
      <c r="B736" s="347" t="s">
        <v>975</v>
      </c>
      <c r="C736" s="326" t="s">
        <v>264</v>
      </c>
      <c r="D736" s="326">
        <v>2</v>
      </c>
      <c r="E736" s="327">
        <v>120000</v>
      </c>
      <c r="F736" s="328">
        <f t="shared" si="33"/>
        <v>240000</v>
      </c>
      <c r="G736" s="331"/>
      <c r="H736" s="80">
        <f>VLOOKUP(B736,'[1]PL4.1.Vật tư'!$B$5:$L$751,11,0)</f>
        <v>100000</v>
      </c>
      <c r="I736" s="80">
        <f t="shared" si="34"/>
        <v>200000</v>
      </c>
      <c r="J736" s="458">
        <f t="shared" si="35"/>
        <v>-40000</v>
      </c>
    </row>
    <row r="737" spans="1:10" ht="18.75">
      <c r="A737" s="325">
        <v>734</v>
      </c>
      <c r="B737" s="347" t="s">
        <v>976</v>
      </c>
      <c r="C737" s="326" t="s">
        <v>344</v>
      </c>
      <c r="D737" s="326">
        <v>2.2999999999999998</v>
      </c>
      <c r="E737" s="327">
        <v>100000</v>
      </c>
      <c r="F737" s="328">
        <f t="shared" si="33"/>
        <v>229999.99999999997</v>
      </c>
      <c r="G737" s="331"/>
      <c r="H737" s="80">
        <f>VLOOKUP(B737,'[1]PL4.1.Vật tư'!$B$5:$L$751,11,0)</f>
        <v>10000</v>
      </c>
      <c r="I737" s="80">
        <f t="shared" si="34"/>
        <v>23000</v>
      </c>
      <c r="J737" s="458">
        <f t="shared" si="35"/>
        <v>-206999.99999999997</v>
      </c>
    </row>
    <row r="738" spans="1:10" ht="18.75">
      <c r="A738" s="325">
        <v>735</v>
      </c>
      <c r="B738" s="347" t="s">
        <v>977</v>
      </c>
      <c r="C738" s="326" t="s">
        <v>344</v>
      </c>
      <c r="D738" s="326">
        <v>0.69</v>
      </c>
      <c r="E738" s="327">
        <v>200000</v>
      </c>
      <c r="F738" s="328">
        <f t="shared" si="33"/>
        <v>138000</v>
      </c>
      <c r="G738" s="331"/>
      <c r="H738" s="80">
        <f>VLOOKUP(B738,'[1]PL4.1.Vật tư'!$B$5:$L$751,11,0)</f>
        <v>200000</v>
      </c>
      <c r="I738" s="80">
        <f t="shared" si="34"/>
        <v>138000</v>
      </c>
      <c r="J738" s="458">
        <f t="shared" si="35"/>
        <v>0</v>
      </c>
    </row>
    <row r="739" spans="1:10" ht="18.75">
      <c r="A739" s="325">
        <v>736</v>
      </c>
      <c r="B739" s="347" t="s">
        <v>978</v>
      </c>
      <c r="C739" s="326" t="s">
        <v>344</v>
      </c>
      <c r="D739" s="326">
        <v>1.19</v>
      </c>
      <c r="E739" s="327">
        <v>200000</v>
      </c>
      <c r="F739" s="328">
        <f t="shared" si="33"/>
        <v>238000</v>
      </c>
      <c r="G739" s="331"/>
      <c r="H739" s="80">
        <f>VLOOKUP(B739,'[1]PL4.1.Vật tư'!$B$5:$L$751,11,0)</f>
        <v>200000</v>
      </c>
      <c r="I739" s="80">
        <f t="shared" si="34"/>
        <v>238000</v>
      </c>
      <c r="J739" s="458">
        <f t="shared" si="35"/>
        <v>0</v>
      </c>
    </row>
    <row r="740" spans="1:10" ht="18.75">
      <c r="A740" s="325">
        <v>737</v>
      </c>
      <c r="B740" s="347" t="s">
        <v>979</v>
      </c>
      <c r="C740" s="326" t="s">
        <v>344</v>
      </c>
      <c r="D740" s="326">
        <v>6.9</v>
      </c>
      <c r="E740" s="327">
        <v>76000</v>
      </c>
      <c r="F740" s="328">
        <f t="shared" si="33"/>
        <v>524400</v>
      </c>
      <c r="G740" s="331"/>
      <c r="H740" s="80">
        <f>VLOOKUP(B740,'[1]PL4.1.Vật tư'!$B$5:$L$751,11,0)</f>
        <v>60000</v>
      </c>
      <c r="I740" s="80">
        <f t="shared" si="34"/>
        <v>414000</v>
      </c>
      <c r="J740" s="458">
        <f t="shared" si="35"/>
        <v>-110400</v>
      </c>
    </row>
    <row r="741" spans="1:10" ht="18.75">
      <c r="A741" s="325">
        <v>738</v>
      </c>
      <c r="B741" s="347" t="s">
        <v>980</v>
      </c>
      <c r="C741" s="326" t="s">
        <v>344</v>
      </c>
      <c r="D741" s="326">
        <v>1.1499999999999999</v>
      </c>
      <c r="E741" s="327">
        <v>76000</v>
      </c>
      <c r="F741" s="328">
        <f t="shared" si="33"/>
        <v>87400</v>
      </c>
      <c r="G741" s="331"/>
      <c r="H741" s="80">
        <f>VLOOKUP(B741,'[1]PL4.1.Vật tư'!$B$5:$L$751,11,0)</f>
        <v>40000</v>
      </c>
      <c r="I741" s="80">
        <f t="shared" si="34"/>
        <v>46000</v>
      </c>
      <c r="J741" s="458">
        <f t="shared" si="35"/>
        <v>-41400</v>
      </c>
    </row>
    <row r="742" spans="1:10" ht="18.75">
      <c r="A742" s="325">
        <v>739</v>
      </c>
      <c r="B742" s="347" t="s">
        <v>981</v>
      </c>
      <c r="C742" s="326" t="s">
        <v>344</v>
      </c>
      <c r="D742" s="326">
        <v>18.399999999999999</v>
      </c>
      <c r="E742" s="327">
        <v>76000</v>
      </c>
      <c r="F742" s="328">
        <f t="shared" si="33"/>
        <v>1398400</v>
      </c>
      <c r="G742" s="331"/>
      <c r="H742" s="80">
        <f>VLOOKUP(B742,'[1]PL4.1.Vật tư'!$B$5:$L$751,11,0)</f>
        <v>40000</v>
      </c>
      <c r="I742" s="80">
        <f t="shared" si="34"/>
        <v>736000</v>
      </c>
      <c r="J742" s="458">
        <f t="shared" si="35"/>
        <v>-662400</v>
      </c>
    </row>
    <row r="743" spans="1:10" ht="18.75">
      <c r="A743" s="325">
        <v>740</v>
      </c>
      <c r="B743" s="347" t="s">
        <v>982</v>
      </c>
      <c r="C743" s="326" t="s">
        <v>983</v>
      </c>
      <c r="D743" s="326">
        <v>1</v>
      </c>
      <c r="E743" s="327">
        <v>8040000</v>
      </c>
      <c r="F743" s="328">
        <f t="shared" si="33"/>
        <v>8040000</v>
      </c>
      <c r="G743" s="331"/>
      <c r="H743" s="80">
        <f>VLOOKUP(B743,'[1]PL4.1.Vật tư'!$B$5:$L$751,11,0)</f>
        <v>1500000</v>
      </c>
      <c r="I743" s="80">
        <f t="shared" si="34"/>
        <v>1500000</v>
      </c>
      <c r="J743" s="458">
        <f t="shared" si="35"/>
        <v>-6540000</v>
      </c>
    </row>
    <row r="744" spans="1:10">
      <c r="A744" s="325">
        <v>741</v>
      </c>
      <c r="B744" s="332" t="s">
        <v>984</v>
      </c>
      <c r="C744" s="332"/>
      <c r="D744" s="332"/>
      <c r="E744" s="327">
        <v>0</v>
      </c>
      <c r="F744" s="328">
        <f t="shared" si="33"/>
        <v>0</v>
      </c>
      <c r="G744" s="331"/>
      <c r="H744" s="80">
        <v>0</v>
      </c>
      <c r="I744" s="80">
        <f t="shared" si="34"/>
        <v>0</v>
      </c>
      <c r="J744" s="458">
        <f t="shared" si="35"/>
        <v>0</v>
      </c>
    </row>
    <row r="745" spans="1:10">
      <c r="A745" s="325">
        <v>742</v>
      </c>
      <c r="B745" s="332" t="s">
        <v>271</v>
      </c>
      <c r="C745" s="333" t="s">
        <v>985</v>
      </c>
      <c r="D745" s="333"/>
      <c r="E745" s="327">
        <v>0</v>
      </c>
      <c r="F745" s="328">
        <f t="shared" si="33"/>
        <v>0</v>
      </c>
      <c r="G745" s="331"/>
      <c r="H745" s="80">
        <v>0</v>
      </c>
      <c r="I745" s="80">
        <f t="shared" si="34"/>
        <v>0</v>
      </c>
      <c r="J745" s="458">
        <f t="shared" si="35"/>
        <v>0</v>
      </c>
    </row>
    <row r="746" spans="1:10">
      <c r="A746" s="325">
        <v>743</v>
      </c>
      <c r="B746" s="332" t="s">
        <v>986</v>
      </c>
      <c r="C746" s="333" t="s">
        <v>21</v>
      </c>
      <c r="D746" s="333">
        <v>1</v>
      </c>
      <c r="E746" s="327">
        <v>0</v>
      </c>
      <c r="F746" s="328">
        <f t="shared" si="33"/>
        <v>0</v>
      </c>
      <c r="G746" s="331"/>
      <c r="H746" s="80">
        <v>0</v>
      </c>
      <c r="I746" s="80">
        <f t="shared" si="34"/>
        <v>0</v>
      </c>
      <c r="J746" s="458">
        <f t="shared" si="35"/>
        <v>0</v>
      </c>
    </row>
    <row r="747" spans="1:10">
      <c r="A747" s="325">
        <v>744</v>
      </c>
      <c r="B747" s="332"/>
      <c r="C747" s="333"/>
      <c r="D747" s="333"/>
      <c r="E747" s="327">
        <v>0</v>
      </c>
      <c r="F747" s="328">
        <f t="shared" si="33"/>
        <v>0</v>
      </c>
      <c r="G747" s="331"/>
      <c r="H747" s="80">
        <v>0</v>
      </c>
      <c r="I747" s="80">
        <f t="shared" si="34"/>
        <v>0</v>
      </c>
      <c r="J747" s="458">
        <f t="shared" si="35"/>
        <v>0</v>
      </c>
    </row>
    <row r="748" spans="1:10">
      <c r="A748" s="325">
        <v>745</v>
      </c>
      <c r="B748" s="332" t="s">
        <v>987</v>
      </c>
      <c r="C748" s="333" t="s">
        <v>75</v>
      </c>
      <c r="D748" s="333">
        <v>1</v>
      </c>
      <c r="E748" s="327">
        <v>0</v>
      </c>
      <c r="F748" s="328">
        <f t="shared" si="33"/>
        <v>0</v>
      </c>
      <c r="G748" s="331"/>
      <c r="H748" s="80">
        <v>0</v>
      </c>
      <c r="I748" s="80">
        <f t="shared" si="34"/>
        <v>0</v>
      </c>
      <c r="J748" s="458">
        <f t="shared" si="35"/>
        <v>0</v>
      </c>
    </row>
    <row r="749" spans="1:10">
      <c r="A749" s="334">
        <v>746</v>
      </c>
      <c r="B749" s="335" t="s">
        <v>988</v>
      </c>
      <c r="C749" s="336" t="s">
        <v>21</v>
      </c>
      <c r="D749" s="336">
        <v>1</v>
      </c>
      <c r="E749" s="337">
        <v>0</v>
      </c>
      <c r="F749" s="338">
        <f t="shared" si="33"/>
        <v>0</v>
      </c>
      <c r="G749" s="339"/>
      <c r="H749" s="80">
        <v>0</v>
      </c>
      <c r="I749" s="80">
        <f t="shared" si="34"/>
        <v>0</v>
      </c>
      <c r="J749" s="458">
        <f t="shared" si="35"/>
        <v>0</v>
      </c>
    </row>
    <row r="750" spans="1:10">
      <c r="A750" s="340"/>
      <c r="B750" s="7"/>
      <c r="C750" s="175"/>
      <c r="D750" s="341"/>
      <c r="E750" s="343" t="s">
        <v>1201</v>
      </c>
      <c r="F750" s="342">
        <f>SUM(F4:F749)</f>
        <v>252690623.19999999</v>
      </c>
      <c r="G750" s="175"/>
      <c r="I750" s="80">
        <f>SUM(I4:I749)</f>
        <v>172986526.19999999</v>
      </c>
    </row>
    <row r="751" spans="1:10">
      <c r="E751" s="344" t="s">
        <v>1202</v>
      </c>
      <c r="F751" s="121">
        <f>17*F750</f>
        <v>4295740594.3999996</v>
      </c>
      <c r="I751" s="80">
        <f>I750*17</f>
        <v>2940770945.3999996</v>
      </c>
    </row>
    <row r="754" spans="1:9">
      <c r="B754" s="213" t="s">
        <v>989</v>
      </c>
    </row>
    <row r="755" spans="1:9" ht="37.5">
      <c r="A755" s="320">
        <v>37</v>
      </c>
      <c r="B755" s="346" t="s">
        <v>246</v>
      </c>
      <c r="C755" s="321" t="s">
        <v>245</v>
      </c>
      <c r="D755" s="321">
        <v>5</v>
      </c>
      <c r="E755" s="349">
        <v>0</v>
      </c>
      <c r="F755" s="323">
        <f>D755*E755</f>
        <v>0</v>
      </c>
      <c r="G755" s="350"/>
      <c r="H755" s="80">
        <f>VLOOKUP(B755,'[1]PL4.1.Vật tư'!$B$5:$L$751,11,0)</f>
        <v>20000</v>
      </c>
      <c r="I755" s="80">
        <f t="shared" si="34"/>
        <v>100000</v>
      </c>
    </row>
    <row r="756" spans="1:9" ht="18.75">
      <c r="A756" s="325">
        <v>56</v>
      </c>
      <c r="B756" s="347" t="s">
        <v>271</v>
      </c>
      <c r="C756" s="326" t="s">
        <v>272</v>
      </c>
      <c r="D756" s="326">
        <v>720</v>
      </c>
      <c r="E756" s="351">
        <v>0</v>
      </c>
      <c r="F756" s="328">
        <f>D756*E756</f>
        <v>0</v>
      </c>
      <c r="G756" s="331"/>
      <c r="H756" s="80">
        <f>VLOOKUP(B756,'[1]PL4.1.Vật tư'!$B$5:$L$751,11,0)</f>
        <v>90000</v>
      </c>
      <c r="I756" s="80">
        <f t="shared" si="34"/>
        <v>64800000</v>
      </c>
    </row>
    <row r="757" spans="1:9" ht="18.75">
      <c r="A757" s="325">
        <v>57</v>
      </c>
      <c r="B757" s="347" t="s">
        <v>273</v>
      </c>
      <c r="C757" s="326" t="s">
        <v>274</v>
      </c>
      <c r="D757" s="326">
        <v>16</v>
      </c>
      <c r="E757" s="351">
        <v>250000</v>
      </c>
      <c r="F757" s="328">
        <f t="shared" ref="F757:F781" si="36">D757*E757</f>
        <v>4000000</v>
      </c>
      <c r="G757" s="331"/>
      <c r="H757" s="80">
        <f>VLOOKUP(B757,'[1]PL4.1.Vật tư'!$B$5:$L$751,11,0)</f>
        <v>100000</v>
      </c>
      <c r="I757" s="80">
        <f t="shared" si="34"/>
        <v>1600000</v>
      </c>
    </row>
    <row r="758" spans="1:9" ht="37.5">
      <c r="A758" s="325">
        <v>66</v>
      </c>
      <c r="B758" s="347" t="s">
        <v>284</v>
      </c>
      <c r="C758" s="326" t="s">
        <v>285</v>
      </c>
      <c r="D758" s="326">
        <v>1</v>
      </c>
      <c r="E758" s="351">
        <v>0</v>
      </c>
      <c r="F758" s="328">
        <f>D758*E758</f>
        <v>0</v>
      </c>
      <c r="G758" s="331"/>
      <c r="H758" s="80">
        <f>VLOOKUP(B758,'[1]PL4.1.Vật tư'!$B$5:$L$751,11,0)</f>
        <v>450000</v>
      </c>
      <c r="I758" s="80">
        <f t="shared" si="34"/>
        <v>450000</v>
      </c>
    </row>
    <row r="759" spans="1:9" ht="18.75">
      <c r="A759" s="325">
        <v>81</v>
      </c>
      <c r="B759" s="347" t="s">
        <v>303</v>
      </c>
      <c r="C759" s="326" t="s">
        <v>304</v>
      </c>
      <c r="D759" s="326">
        <v>1</v>
      </c>
      <c r="E759" s="351">
        <v>0</v>
      </c>
      <c r="F759" s="328">
        <f>D759*E759</f>
        <v>0</v>
      </c>
      <c r="G759" s="331"/>
      <c r="H759" s="80">
        <f>VLOOKUP(B759,'[1]PL4.1.Vật tư'!$B$5:$L$751,11,0)</f>
        <v>120000</v>
      </c>
      <c r="I759" s="80">
        <f t="shared" si="34"/>
        <v>120000</v>
      </c>
    </row>
    <row r="760" spans="1:9" ht="18.75">
      <c r="A760" s="325">
        <v>164</v>
      </c>
      <c r="B760" s="347" t="s">
        <v>389</v>
      </c>
      <c r="C760" s="326" t="s">
        <v>254</v>
      </c>
      <c r="D760" s="326">
        <v>4</v>
      </c>
      <c r="E760" s="351">
        <v>0</v>
      </c>
      <c r="F760" s="328">
        <f t="shared" si="36"/>
        <v>0</v>
      </c>
      <c r="G760" s="331"/>
      <c r="H760" s="80">
        <f>VLOOKUP(B760,'[1]PL4.1.Vật tư'!$B$5:$L$751,11,0)</f>
        <v>270000</v>
      </c>
      <c r="I760" s="80">
        <f t="shared" si="34"/>
        <v>1080000</v>
      </c>
    </row>
    <row r="761" spans="1:9" ht="18.75">
      <c r="A761" s="325">
        <v>165</v>
      </c>
      <c r="B761" s="347" t="s">
        <v>390</v>
      </c>
      <c r="C761" s="326" t="s">
        <v>254</v>
      </c>
      <c r="D761" s="326">
        <v>4</v>
      </c>
      <c r="E761" s="351">
        <v>0</v>
      </c>
      <c r="F761" s="328">
        <f t="shared" si="36"/>
        <v>0</v>
      </c>
      <c r="G761" s="331"/>
      <c r="H761" s="80">
        <f>VLOOKUP(B761,'[1]PL4.1.Vật tư'!$B$5:$L$751,11,0)</f>
        <v>250000</v>
      </c>
      <c r="I761" s="80">
        <f t="shared" si="34"/>
        <v>1000000</v>
      </c>
    </row>
    <row r="762" spans="1:9" ht="37.5">
      <c r="A762" s="325">
        <v>172</v>
      </c>
      <c r="B762" s="347" t="s">
        <v>397</v>
      </c>
      <c r="C762" s="326" t="s">
        <v>398</v>
      </c>
      <c r="D762" s="326">
        <v>750</v>
      </c>
      <c r="E762" s="351">
        <v>0</v>
      </c>
      <c r="F762" s="328">
        <f t="shared" si="36"/>
        <v>0</v>
      </c>
      <c r="G762" s="331"/>
      <c r="H762" s="80">
        <f>VLOOKUP(B762,'[1]PL4.1.Vật tư'!$B$5:$L$751,11,0)</f>
        <v>10000</v>
      </c>
      <c r="I762" s="80">
        <f t="shared" si="34"/>
        <v>7500000</v>
      </c>
    </row>
    <row r="763" spans="1:9" ht="18.75">
      <c r="A763" s="325">
        <v>192</v>
      </c>
      <c r="B763" s="347" t="s">
        <v>418</v>
      </c>
      <c r="C763" s="326" t="s">
        <v>419</v>
      </c>
      <c r="D763" s="326">
        <v>50</v>
      </c>
      <c r="E763" s="351">
        <v>0</v>
      </c>
      <c r="F763" s="328">
        <f t="shared" si="36"/>
        <v>0</v>
      </c>
      <c r="G763" s="331"/>
      <c r="H763" s="80">
        <f>VLOOKUP(B763,'[1]PL4.1.Vật tư'!$B$5:$L$751,11,0)</f>
        <v>0</v>
      </c>
      <c r="I763" s="80">
        <f t="shared" si="34"/>
        <v>0</v>
      </c>
    </row>
    <row r="764" spans="1:9" ht="18.75">
      <c r="A764" s="325">
        <v>217</v>
      </c>
      <c r="B764" s="347" t="s">
        <v>446</v>
      </c>
      <c r="C764" s="326" t="s">
        <v>254</v>
      </c>
      <c r="D764" s="326">
        <v>1</v>
      </c>
      <c r="E764" s="351">
        <v>0</v>
      </c>
      <c r="F764" s="328">
        <f t="shared" si="36"/>
        <v>0</v>
      </c>
      <c r="G764" s="331"/>
      <c r="H764" s="80">
        <f>VLOOKUP(B764,'[1]PL4.1.Vật tư'!$B$5:$L$751,11,0)</f>
        <v>300000</v>
      </c>
      <c r="I764" s="80">
        <f t="shared" si="34"/>
        <v>300000</v>
      </c>
    </row>
    <row r="765" spans="1:9" ht="18.75">
      <c r="A765" s="325">
        <v>220</v>
      </c>
      <c r="B765" s="347" t="s">
        <v>449</v>
      </c>
      <c r="C765" s="326" t="s">
        <v>302</v>
      </c>
      <c r="D765" s="326">
        <v>8</v>
      </c>
      <c r="E765" s="351">
        <v>700000</v>
      </c>
      <c r="F765" s="328">
        <f t="shared" si="36"/>
        <v>5600000</v>
      </c>
      <c r="G765" s="331"/>
      <c r="H765" s="80">
        <f>VLOOKUP(B765,'[1]PL4.1.Vật tư'!$B$5:$L$751,11,0)</f>
        <v>700000</v>
      </c>
      <c r="I765" s="80">
        <f t="shared" si="34"/>
        <v>5600000</v>
      </c>
    </row>
    <row r="766" spans="1:9" ht="18.75">
      <c r="A766" s="325">
        <v>241</v>
      </c>
      <c r="B766" s="347" t="s">
        <v>470</v>
      </c>
      <c r="C766" s="326" t="s">
        <v>285</v>
      </c>
      <c r="D766" s="326">
        <v>4</v>
      </c>
      <c r="E766" s="351">
        <v>0</v>
      </c>
      <c r="F766" s="328">
        <f t="shared" si="36"/>
        <v>0</v>
      </c>
      <c r="G766" s="331"/>
      <c r="H766" s="80">
        <f>VLOOKUP(B766,'[1]PL4.1.Vật tư'!$B$5:$L$751,11,0)</f>
        <v>350000</v>
      </c>
      <c r="I766" s="80">
        <f t="shared" si="34"/>
        <v>1400000</v>
      </c>
    </row>
    <row r="767" spans="1:9" ht="18.75">
      <c r="A767" s="325">
        <v>242</v>
      </c>
      <c r="B767" s="347" t="s">
        <v>471</v>
      </c>
      <c r="C767" s="326" t="s">
        <v>285</v>
      </c>
      <c r="D767" s="326">
        <v>4</v>
      </c>
      <c r="E767" s="351">
        <v>0</v>
      </c>
      <c r="F767" s="328">
        <f t="shared" si="36"/>
        <v>0</v>
      </c>
      <c r="G767" s="331"/>
      <c r="H767" s="80">
        <f>VLOOKUP(B767,'[1]PL4.1.Vật tư'!$B$5:$L$751,11,0)</f>
        <v>300000</v>
      </c>
      <c r="I767" s="80">
        <f t="shared" si="34"/>
        <v>1200000</v>
      </c>
    </row>
    <row r="768" spans="1:9" ht="18.75">
      <c r="A768" s="325">
        <v>297</v>
      </c>
      <c r="B768" s="347" t="s">
        <v>536</v>
      </c>
      <c r="C768" s="326" t="s">
        <v>537</v>
      </c>
      <c r="D768" s="326">
        <v>0.2</v>
      </c>
      <c r="E768" s="351">
        <v>2500000</v>
      </c>
      <c r="F768" s="328">
        <f t="shared" si="36"/>
        <v>500000</v>
      </c>
      <c r="G768" s="331"/>
      <c r="H768" s="80">
        <f>VLOOKUP(B768,'[1]PL4.1.Vật tư'!$B$5:$L$751,11,0)</f>
        <v>2500000</v>
      </c>
      <c r="I768" s="80">
        <f t="shared" si="34"/>
        <v>500000</v>
      </c>
    </row>
    <row r="769" spans="1:9" ht="18.75">
      <c r="A769" s="325">
        <v>298</v>
      </c>
      <c r="B769" s="347" t="s">
        <v>538</v>
      </c>
      <c r="C769" s="326" t="s">
        <v>537</v>
      </c>
      <c r="D769" s="326">
        <v>0.2</v>
      </c>
      <c r="E769" s="351">
        <v>2500000</v>
      </c>
      <c r="F769" s="328">
        <f t="shared" si="36"/>
        <v>500000</v>
      </c>
      <c r="G769" s="331"/>
      <c r="H769" s="80">
        <f>VLOOKUP(B769,'[1]PL4.1.Vật tư'!$B$5:$L$751,11,0)</f>
        <v>2500000</v>
      </c>
      <c r="I769" s="80">
        <f t="shared" si="34"/>
        <v>500000</v>
      </c>
    </row>
    <row r="770" spans="1:9" ht="18.75">
      <c r="A770" s="325">
        <v>299</v>
      </c>
      <c r="B770" s="347" t="s">
        <v>539</v>
      </c>
      <c r="C770" s="326" t="s">
        <v>537</v>
      </c>
      <c r="D770" s="326">
        <v>0.2</v>
      </c>
      <c r="E770" s="351">
        <v>2500000</v>
      </c>
      <c r="F770" s="328">
        <f t="shared" si="36"/>
        <v>500000</v>
      </c>
      <c r="G770" s="331"/>
      <c r="H770" s="80">
        <f>VLOOKUP(B770,'[1]PL4.1.Vật tư'!$B$5:$L$751,11,0)</f>
        <v>2500000</v>
      </c>
      <c r="I770" s="80">
        <f t="shared" si="34"/>
        <v>500000</v>
      </c>
    </row>
    <row r="771" spans="1:9" ht="18.75">
      <c r="A771" s="325">
        <v>356</v>
      </c>
      <c r="B771" s="347" t="s">
        <v>596</v>
      </c>
      <c r="C771" s="326" t="s">
        <v>302</v>
      </c>
      <c r="D771" s="326">
        <v>2</v>
      </c>
      <c r="E771" s="351">
        <v>700000</v>
      </c>
      <c r="F771" s="328">
        <f t="shared" si="36"/>
        <v>1400000</v>
      </c>
      <c r="G771" s="331"/>
      <c r="H771" s="80">
        <f>VLOOKUP(B771,'[1]PL4.1.Vật tư'!$B$5:$L$751,11,0)</f>
        <v>1000000</v>
      </c>
      <c r="I771" s="80">
        <f t="shared" si="34"/>
        <v>2000000</v>
      </c>
    </row>
    <row r="772" spans="1:9" ht="18.75">
      <c r="A772" s="325">
        <v>440</v>
      </c>
      <c r="B772" s="347" t="s">
        <v>681</v>
      </c>
      <c r="C772" s="326" t="s">
        <v>285</v>
      </c>
      <c r="D772" s="326">
        <v>1</v>
      </c>
      <c r="E772" s="351">
        <v>65000000</v>
      </c>
      <c r="F772" s="328">
        <f t="shared" si="36"/>
        <v>65000000</v>
      </c>
      <c r="G772" s="331"/>
      <c r="H772" s="80">
        <f>VLOOKUP(B772,'[1]PL4.1.Vật tư'!$B$5:$L$751,11,0)</f>
        <v>3000000</v>
      </c>
      <c r="I772" s="80">
        <f t="shared" si="34"/>
        <v>3000000</v>
      </c>
    </row>
    <row r="773" spans="1:9" ht="18.75">
      <c r="A773" s="325">
        <v>441</v>
      </c>
      <c r="B773" s="347" t="s">
        <v>682</v>
      </c>
      <c r="C773" s="326" t="s">
        <v>285</v>
      </c>
      <c r="D773" s="326">
        <v>1</v>
      </c>
      <c r="E773" s="351">
        <v>250000000</v>
      </c>
      <c r="F773" s="328">
        <f t="shared" si="36"/>
        <v>250000000</v>
      </c>
      <c r="G773" s="331"/>
      <c r="H773" s="80">
        <f>VLOOKUP(B773,'[1]PL4.1.Vật tư'!$B$5:$L$751,11,0)</f>
        <v>3000000</v>
      </c>
      <c r="I773" s="80">
        <f t="shared" ref="I773:I781" si="37">H773*D773</f>
        <v>3000000</v>
      </c>
    </row>
    <row r="774" spans="1:9" ht="18.75">
      <c r="A774" s="325">
        <v>467</v>
      </c>
      <c r="B774" s="347" t="s">
        <v>708</v>
      </c>
      <c r="C774" s="326" t="s">
        <v>254</v>
      </c>
      <c r="D774" s="326">
        <v>4</v>
      </c>
      <c r="E774" s="351">
        <v>0</v>
      </c>
      <c r="F774" s="328">
        <f t="shared" si="36"/>
        <v>0</v>
      </c>
      <c r="G774" s="331"/>
      <c r="H774" s="80">
        <f>VLOOKUP(B774,'[1]PL4.1.Vật tư'!$B$5:$L$751,11,0)</f>
        <v>200000</v>
      </c>
      <c r="I774" s="80">
        <f t="shared" si="37"/>
        <v>800000</v>
      </c>
    </row>
    <row r="775" spans="1:9" ht="37.5">
      <c r="A775" s="325">
        <v>579</v>
      </c>
      <c r="B775" s="347" t="s">
        <v>820</v>
      </c>
      <c r="C775" s="326" t="s">
        <v>270</v>
      </c>
      <c r="D775" s="326">
        <v>10</v>
      </c>
      <c r="E775" s="351">
        <v>0</v>
      </c>
      <c r="F775" s="328">
        <f t="shared" si="36"/>
        <v>0</v>
      </c>
      <c r="G775" s="331"/>
      <c r="H775" s="80">
        <f>VLOOKUP(B775,'[1]PL4.1.Vật tư'!$B$5:$L$751,11,0)</f>
        <v>30000</v>
      </c>
      <c r="I775" s="80">
        <f t="shared" si="37"/>
        <v>300000</v>
      </c>
    </row>
    <row r="776" spans="1:9" ht="37.5">
      <c r="A776" s="325">
        <v>580</v>
      </c>
      <c r="B776" s="347" t="s">
        <v>821</v>
      </c>
      <c r="C776" s="326" t="s">
        <v>270</v>
      </c>
      <c r="D776" s="326">
        <v>5</v>
      </c>
      <c r="E776" s="351">
        <v>0</v>
      </c>
      <c r="F776" s="328">
        <f t="shared" si="36"/>
        <v>0</v>
      </c>
      <c r="G776" s="331"/>
      <c r="H776" s="80">
        <f>VLOOKUP(B776,'[1]PL4.1.Vật tư'!$B$5:$L$751,11,0)</f>
        <v>30000</v>
      </c>
      <c r="I776" s="80">
        <f t="shared" si="37"/>
        <v>150000</v>
      </c>
    </row>
    <row r="777" spans="1:9" ht="18.75">
      <c r="A777" s="325">
        <v>642</v>
      </c>
      <c r="B777" s="347" t="s">
        <v>883</v>
      </c>
      <c r="C777" s="326" t="s">
        <v>285</v>
      </c>
      <c r="D777" s="326">
        <v>1</v>
      </c>
      <c r="E777" s="351">
        <v>0</v>
      </c>
      <c r="F777" s="328">
        <f t="shared" si="36"/>
        <v>0</v>
      </c>
      <c r="G777" s="331"/>
      <c r="H777" s="80">
        <v>0</v>
      </c>
      <c r="I777" s="80">
        <f t="shared" si="37"/>
        <v>0</v>
      </c>
    </row>
    <row r="778" spans="1:9" ht="18.75">
      <c r="A778" s="325">
        <v>644</v>
      </c>
      <c r="B778" s="347" t="s">
        <v>885</v>
      </c>
      <c r="C778" s="326" t="s">
        <v>288</v>
      </c>
      <c r="D778" s="326">
        <v>4</v>
      </c>
      <c r="E778" s="351">
        <v>0</v>
      </c>
      <c r="F778" s="328">
        <f t="shared" si="36"/>
        <v>0</v>
      </c>
      <c r="G778" s="331"/>
      <c r="H778" s="80">
        <f>VLOOKUP(B778,'[1]PL4.1.Vật tư'!$B$5:$L$751,11,0)</f>
        <v>200000</v>
      </c>
      <c r="I778" s="80">
        <f t="shared" si="37"/>
        <v>800000</v>
      </c>
    </row>
    <row r="779" spans="1:9" ht="18.75">
      <c r="A779" s="325">
        <v>645</v>
      </c>
      <c r="B779" s="347" t="s">
        <v>886</v>
      </c>
      <c r="C779" s="326" t="s">
        <v>254</v>
      </c>
      <c r="D779" s="326">
        <v>4</v>
      </c>
      <c r="E779" s="351">
        <v>0</v>
      </c>
      <c r="F779" s="328">
        <f t="shared" si="36"/>
        <v>0</v>
      </c>
      <c r="G779" s="331"/>
      <c r="H779" s="80">
        <f>VLOOKUP(B779,'[1]PL4.1.Vật tư'!$B$5:$L$751,11,0)</f>
        <v>200000</v>
      </c>
      <c r="I779" s="80">
        <f t="shared" si="37"/>
        <v>800000</v>
      </c>
    </row>
    <row r="780" spans="1:9" ht="18.75">
      <c r="A780" s="325">
        <v>653</v>
      </c>
      <c r="B780" s="347" t="s">
        <v>894</v>
      </c>
      <c r="C780" s="326" t="s">
        <v>254</v>
      </c>
      <c r="D780" s="326">
        <v>2</v>
      </c>
      <c r="E780" s="351">
        <v>0</v>
      </c>
      <c r="F780" s="328">
        <f t="shared" si="36"/>
        <v>0</v>
      </c>
      <c r="G780" s="331"/>
      <c r="H780" s="80">
        <f>VLOOKUP(B780,'[1]PL4.1.Vật tư'!$B$5:$L$751,11,0)</f>
        <v>50000</v>
      </c>
      <c r="I780" s="80">
        <f t="shared" si="37"/>
        <v>100000</v>
      </c>
    </row>
    <row r="781" spans="1:9" ht="18.75">
      <c r="A781" s="352">
        <v>654</v>
      </c>
      <c r="B781" s="353" t="s">
        <v>895</v>
      </c>
      <c r="C781" s="354" t="s">
        <v>274</v>
      </c>
      <c r="D781" s="354">
        <v>10</v>
      </c>
      <c r="E781" s="355">
        <v>150000</v>
      </c>
      <c r="F781" s="356">
        <f t="shared" si="36"/>
        <v>1500000</v>
      </c>
      <c r="G781" s="357"/>
      <c r="H781" s="80">
        <f>VLOOKUP(B781,'[1]PL4.1.Vật tư'!$B$5:$L$751,11,0)</f>
        <v>100000</v>
      </c>
      <c r="I781" s="80">
        <f t="shared" si="37"/>
        <v>1000000</v>
      </c>
    </row>
    <row r="782" spans="1:9">
      <c r="A782" s="340"/>
      <c r="B782" s="7"/>
      <c r="C782" s="175"/>
      <c r="D782" s="341"/>
      <c r="E782" s="358"/>
      <c r="F782" s="342">
        <f>SUM(F756:F781)</f>
        <v>329000000</v>
      </c>
      <c r="G782" s="175"/>
      <c r="I782" s="80">
        <f>SUM(I755:I781)</f>
        <v>98600000</v>
      </c>
    </row>
    <row r="783" spans="1:9" ht="24" customHeight="1">
      <c r="E783" s="184" t="s">
        <v>1179</v>
      </c>
      <c r="F783" s="121">
        <f>F751+F782</f>
        <v>4624740594.3999996</v>
      </c>
      <c r="I783" s="121">
        <f>I782+I751</f>
        <v>3039370945.3999996</v>
      </c>
    </row>
    <row r="785" spans="2:2">
      <c r="B785" s="348"/>
    </row>
  </sheetData>
  <autoFilter ref="H1:H785"/>
  <mergeCells count="1">
    <mergeCell ref="A2:G2"/>
  </mergeCells>
  <pageMargins left="0.64" right="0.196850393700787" top="0.53" bottom="0.43" header="0.23622047244094499" footer="0.35"/>
  <pageSetup paperSize="9"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09"/>
  <sheetViews>
    <sheetView topLeftCell="A98" workbookViewId="0">
      <selection activeCell="J107" sqref="J107"/>
    </sheetView>
  </sheetViews>
  <sheetFormatPr defaultColWidth="8.85546875" defaultRowHeight="12.75"/>
  <cols>
    <col min="1" max="1" width="5.140625" customWidth="1"/>
    <col min="2" max="2" width="43.42578125" style="11" customWidth="1"/>
    <col min="3" max="3" width="9.140625" customWidth="1"/>
    <col min="4" max="4" width="8.140625" style="5" customWidth="1"/>
    <col min="5" max="5" width="10.28515625" style="5" customWidth="1"/>
    <col min="6" max="6" width="11.42578125" style="5" customWidth="1"/>
    <col min="7" max="7" width="10.7109375" style="5" customWidth="1"/>
    <col min="8" max="8" width="14.42578125" bestFit="1" customWidth="1"/>
    <col min="9" max="9" width="16.28515625" style="53" customWidth="1"/>
    <col min="10" max="10" width="21.42578125" customWidth="1"/>
  </cols>
  <sheetData>
    <row r="1" spans="1:9" ht="16.5">
      <c r="B1" s="14" t="s">
        <v>13</v>
      </c>
      <c r="H1" s="5"/>
      <c r="I1" s="41"/>
    </row>
    <row r="2" spans="1:9" s="75" customFormat="1" ht="16.5">
      <c r="A2" s="525" t="s">
        <v>64</v>
      </c>
      <c r="B2" s="525"/>
      <c r="C2" s="525"/>
      <c r="D2" s="525"/>
      <c r="E2" s="525"/>
      <c r="F2" s="525"/>
      <c r="G2" s="525"/>
      <c r="H2" s="525"/>
      <c r="I2" s="525"/>
    </row>
    <row r="3" spans="1:9" ht="31.5" customHeight="1">
      <c r="A3" s="526" t="s">
        <v>116</v>
      </c>
      <c r="B3" s="526"/>
      <c r="C3" s="526"/>
      <c r="D3" s="526"/>
      <c r="E3" s="526"/>
      <c r="F3" s="526"/>
      <c r="G3" s="526"/>
      <c r="H3" s="526"/>
      <c r="I3" s="526"/>
    </row>
    <row r="4" spans="1:9" ht="89.25" customHeight="1">
      <c r="A4" s="9" t="s">
        <v>0</v>
      </c>
      <c r="B4" s="8" t="s">
        <v>3</v>
      </c>
      <c r="C4" s="3" t="s">
        <v>65</v>
      </c>
      <c r="D4" s="3" t="s">
        <v>66</v>
      </c>
      <c r="E4" s="3" t="s">
        <v>67</v>
      </c>
      <c r="F4" s="3" t="s">
        <v>1078</v>
      </c>
      <c r="G4" s="3" t="s">
        <v>68</v>
      </c>
      <c r="H4" s="3" t="s">
        <v>34</v>
      </c>
      <c r="I4" s="123" t="s">
        <v>35</v>
      </c>
    </row>
    <row r="5" spans="1:9" s="92" customFormat="1" ht="33.75" customHeight="1">
      <c r="A5" s="382" t="s">
        <v>1016</v>
      </c>
      <c r="B5" s="383" t="s">
        <v>1017</v>
      </c>
      <c r="C5" s="384"/>
      <c r="D5" s="385"/>
      <c r="E5" s="384"/>
      <c r="F5" s="384"/>
      <c r="G5" s="384"/>
      <c r="H5" s="386"/>
      <c r="I5" s="387"/>
    </row>
    <row r="6" spans="1:9" s="92" customFormat="1" ht="19.5" customHeight="1">
      <c r="A6" s="388">
        <v>1</v>
      </c>
      <c r="B6" s="225" t="s">
        <v>1018</v>
      </c>
      <c r="C6" s="389">
        <v>10</v>
      </c>
      <c r="D6" s="390">
        <v>1205</v>
      </c>
      <c r="E6" s="391">
        <v>80</v>
      </c>
      <c r="F6" s="391">
        <v>0.08</v>
      </c>
      <c r="G6" s="389">
        <v>964</v>
      </c>
      <c r="H6" s="392">
        <v>2740</v>
      </c>
      <c r="I6" s="393">
        <f>G6*H6</f>
        <v>2641360</v>
      </c>
    </row>
    <row r="7" spans="1:9" s="92" customFormat="1" ht="19.5" customHeight="1">
      <c r="A7" s="388">
        <v>2</v>
      </c>
      <c r="B7" s="225" t="s">
        <v>1019</v>
      </c>
      <c r="C7" s="389">
        <v>3</v>
      </c>
      <c r="D7" s="389">
        <v>720</v>
      </c>
      <c r="E7" s="391">
        <v>135</v>
      </c>
      <c r="F7" s="391">
        <v>0.13500000000000001</v>
      </c>
      <c r="G7" s="389">
        <v>292</v>
      </c>
      <c r="H7" s="392">
        <v>2740</v>
      </c>
      <c r="I7" s="393">
        <f t="shared" ref="I7:I70" si="0">G7*H7</f>
        <v>800080</v>
      </c>
    </row>
    <row r="8" spans="1:9" s="92" customFormat="1" ht="19.5" customHeight="1">
      <c r="A8" s="388">
        <v>3</v>
      </c>
      <c r="B8" s="225" t="s">
        <v>1020</v>
      </c>
      <c r="C8" s="389">
        <v>6</v>
      </c>
      <c r="D8" s="389">
        <v>580</v>
      </c>
      <c r="E8" s="391">
        <v>80</v>
      </c>
      <c r="F8" s="391">
        <v>0.08</v>
      </c>
      <c r="G8" s="389">
        <v>278</v>
      </c>
      <c r="H8" s="392">
        <v>2740</v>
      </c>
      <c r="I8" s="393">
        <f t="shared" si="0"/>
        <v>761720</v>
      </c>
    </row>
    <row r="9" spans="1:9" s="92" customFormat="1" ht="19.5" customHeight="1">
      <c r="A9" s="388">
        <v>4</v>
      </c>
      <c r="B9" s="225" t="s">
        <v>1021</v>
      </c>
      <c r="C9" s="389">
        <v>1</v>
      </c>
      <c r="D9" s="390">
        <v>1205</v>
      </c>
      <c r="E9" s="391">
        <v>650</v>
      </c>
      <c r="F9" s="391">
        <v>0.65</v>
      </c>
      <c r="G9" s="389">
        <v>783</v>
      </c>
      <c r="H9" s="392">
        <v>2740</v>
      </c>
      <c r="I9" s="393">
        <f t="shared" si="0"/>
        <v>2145420</v>
      </c>
    </row>
    <row r="10" spans="1:9" s="92" customFormat="1" ht="19.5" customHeight="1">
      <c r="A10" s="388">
        <v>5</v>
      </c>
      <c r="B10" s="225" t="s">
        <v>1022</v>
      </c>
      <c r="C10" s="389">
        <v>1</v>
      </c>
      <c r="D10" s="389">
        <v>300</v>
      </c>
      <c r="E10" s="394">
        <v>1500</v>
      </c>
      <c r="F10" s="391">
        <v>1.5</v>
      </c>
      <c r="G10" s="389">
        <v>450</v>
      </c>
      <c r="H10" s="392">
        <v>2740</v>
      </c>
      <c r="I10" s="393">
        <f t="shared" si="0"/>
        <v>1233000</v>
      </c>
    </row>
    <row r="11" spans="1:9" s="92" customFormat="1" ht="19.5" customHeight="1">
      <c r="A11" s="388">
        <v>6</v>
      </c>
      <c r="B11" s="225" t="s">
        <v>1023</v>
      </c>
      <c r="C11" s="389">
        <v>1</v>
      </c>
      <c r="D11" s="389">
        <v>250</v>
      </c>
      <c r="E11" s="391">
        <v>102</v>
      </c>
      <c r="F11" s="391">
        <v>0.10199999999999999</v>
      </c>
      <c r="G11" s="389">
        <v>26</v>
      </c>
      <c r="H11" s="392">
        <v>2740</v>
      </c>
      <c r="I11" s="393">
        <f t="shared" si="0"/>
        <v>71240</v>
      </c>
    </row>
    <row r="12" spans="1:9" s="92" customFormat="1" ht="19.5" customHeight="1">
      <c r="A12" s="388">
        <v>7</v>
      </c>
      <c r="B12" s="225" t="s">
        <v>1024</v>
      </c>
      <c r="C12" s="389">
        <v>1</v>
      </c>
      <c r="D12" s="390">
        <v>1205</v>
      </c>
      <c r="E12" s="391">
        <v>814</v>
      </c>
      <c r="F12" s="391">
        <v>0.81399999999999995</v>
      </c>
      <c r="G12" s="389">
        <v>981</v>
      </c>
      <c r="H12" s="392">
        <v>2740</v>
      </c>
      <c r="I12" s="393">
        <f t="shared" si="0"/>
        <v>2687940</v>
      </c>
    </row>
    <row r="13" spans="1:9" s="93" customFormat="1" ht="19.5" customHeight="1">
      <c r="A13" s="388">
        <v>8</v>
      </c>
      <c r="B13" s="225" t="s">
        <v>96</v>
      </c>
      <c r="C13" s="389">
        <v>1</v>
      </c>
      <c r="D13" s="389">
        <v>385</v>
      </c>
      <c r="E13" s="391">
        <v>200</v>
      </c>
      <c r="F13" s="391">
        <v>0.2</v>
      </c>
      <c r="G13" s="389">
        <v>77</v>
      </c>
      <c r="H13" s="392">
        <v>2740</v>
      </c>
      <c r="I13" s="393">
        <f t="shared" si="0"/>
        <v>210980</v>
      </c>
    </row>
    <row r="14" spans="1:9" s="47" customFormat="1" ht="21.75" customHeight="1">
      <c r="A14" s="388">
        <v>9</v>
      </c>
      <c r="B14" s="218" t="s">
        <v>1025</v>
      </c>
      <c r="C14" s="389">
        <v>2</v>
      </c>
      <c r="D14" s="389">
        <v>180</v>
      </c>
      <c r="E14" s="390">
        <v>2000</v>
      </c>
      <c r="F14" s="389">
        <v>2</v>
      </c>
      <c r="G14" s="389">
        <v>720</v>
      </c>
      <c r="H14" s="392">
        <v>2740</v>
      </c>
      <c r="I14" s="393">
        <f t="shared" si="0"/>
        <v>1972800</v>
      </c>
    </row>
    <row r="15" spans="1:9" ht="18.75">
      <c r="A15" s="388">
        <v>10</v>
      </c>
      <c r="B15" s="225" t="s">
        <v>1026</v>
      </c>
      <c r="C15" s="389">
        <v>1</v>
      </c>
      <c r="D15" s="389">
        <v>100</v>
      </c>
      <c r="E15" s="391">
        <v>550</v>
      </c>
      <c r="F15" s="391">
        <v>0.55000000000000004</v>
      </c>
      <c r="G15" s="389">
        <v>55</v>
      </c>
      <c r="H15" s="392">
        <v>2740</v>
      </c>
      <c r="I15" s="393">
        <f t="shared" si="0"/>
        <v>150700</v>
      </c>
    </row>
    <row r="16" spans="1:9" ht="18.75">
      <c r="A16" s="395"/>
      <c r="B16" s="396" t="s">
        <v>5</v>
      </c>
      <c r="C16" s="391"/>
      <c r="D16" s="391"/>
      <c r="E16" s="391"/>
      <c r="F16" s="391"/>
      <c r="G16" s="397">
        <v>4626</v>
      </c>
      <c r="H16" s="395"/>
      <c r="I16" s="393"/>
    </row>
    <row r="17" spans="1:9" ht="19.5" customHeight="1">
      <c r="A17" s="398" t="s">
        <v>4</v>
      </c>
      <c r="B17" s="221" t="s">
        <v>1027</v>
      </c>
      <c r="C17" s="399"/>
      <c r="D17" s="396"/>
      <c r="E17" s="399"/>
      <c r="F17" s="399"/>
      <c r="G17" s="399"/>
      <c r="H17" s="395"/>
      <c r="I17" s="393"/>
    </row>
    <row r="18" spans="1:9" ht="19.5" customHeight="1">
      <c r="A18" s="400">
        <v>1</v>
      </c>
      <c r="B18" s="218" t="s">
        <v>1028</v>
      </c>
      <c r="C18" s="389">
        <v>1</v>
      </c>
      <c r="D18" s="389">
        <v>120</v>
      </c>
      <c r="E18" s="389">
        <v>102</v>
      </c>
      <c r="F18" s="389">
        <v>0.10199999999999999</v>
      </c>
      <c r="G18" s="389">
        <v>12</v>
      </c>
      <c r="H18" s="392">
        <v>2740</v>
      </c>
      <c r="I18" s="393">
        <f t="shared" si="0"/>
        <v>32880</v>
      </c>
    </row>
    <row r="19" spans="1:9" ht="19.5" customHeight="1">
      <c r="A19" s="400">
        <v>2</v>
      </c>
      <c r="B19" s="218" t="s">
        <v>1025</v>
      </c>
      <c r="C19" s="389">
        <v>3</v>
      </c>
      <c r="D19" s="389">
        <v>180</v>
      </c>
      <c r="E19" s="390">
        <v>2000</v>
      </c>
      <c r="F19" s="389">
        <v>2</v>
      </c>
      <c r="G19" s="390">
        <v>1080</v>
      </c>
      <c r="H19" s="392">
        <v>2740</v>
      </c>
      <c r="I19" s="393">
        <f t="shared" si="0"/>
        <v>2959200</v>
      </c>
    </row>
    <row r="20" spans="1:9" ht="19.5" customHeight="1">
      <c r="A20" s="400">
        <v>3</v>
      </c>
      <c r="B20" s="218" t="s">
        <v>1018</v>
      </c>
      <c r="C20" s="389">
        <v>12</v>
      </c>
      <c r="D20" s="389">
        <v>180</v>
      </c>
      <c r="E20" s="389">
        <v>80</v>
      </c>
      <c r="F20" s="389">
        <v>0.08</v>
      </c>
      <c r="G20" s="389">
        <v>173</v>
      </c>
      <c r="H20" s="392">
        <v>2740</v>
      </c>
      <c r="I20" s="393">
        <f t="shared" si="0"/>
        <v>474020</v>
      </c>
    </row>
    <row r="21" spans="1:9" ht="19.5" customHeight="1">
      <c r="A21" s="400">
        <v>4</v>
      </c>
      <c r="B21" s="218" t="s">
        <v>1029</v>
      </c>
      <c r="C21" s="389">
        <v>1</v>
      </c>
      <c r="D21" s="389">
        <v>100</v>
      </c>
      <c r="E21" s="389">
        <v>200</v>
      </c>
      <c r="F21" s="389">
        <v>0.2</v>
      </c>
      <c r="G21" s="389">
        <v>20</v>
      </c>
      <c r="H21" s="392">
        <v>2740</v>
      </c>
      <c r="I21" s="393">
        <f t="shared" si="0"/>
        <v>54800</v>
      </c>
    </row>
    <row r="22" spans="1:9" ht="19.5" customHeight="1">
      <c r="A22" s="400">
        <v>5</v>
      </c>
      <c r="B22" s="218" t="s">
        <v>1019</v>
      </c>
      <c r="C22" s="389">
        <v>3</v>
      </c>
      <c r="D22" s="389">
        <v>90</v>
      </c>
      <c r="E22" s="389">
        <v>130</v>
      </c>
      <c r="F22" s="389">
        <v>0.13</v>
      </c>
      <c r="G22" s="389">
        <v>35</v>
      </c>
      <c r="H22" s="392">
        <v>2740</v>
      </c>
      <c r="I22" s="393">
        <f t="shared" si="0"/>
        <v>95900</v>
      </c>
    </row>
    <row r="23" spans="1:9" ht="19.5" customHeight="1">
      <c r="A23" s="400">
        <v>6</v>
      </c>
      <c r="B23" s="218" t="s">
        <v>98</v>
      </c>
      <c r="C23" s="389">
        <v>1</v>
      </c>
      <c r="D23" s="390">
        <v>2000</v>
      </c>
      <c r="E23" s="389">
        <v>650</v>
      </c>
      <c r="F23" s="389">
        <v>0.65</v>
      </c>
      <c r="G23" s="390">
        <v>1300</v>
      </c>
      <c r="H23" s="392">
        <v>2740</v>
      </c>
      <c r="I23" s="393">
        <f t="shared" si="0"/>
        <v>3562000</v>
      </c>
    </row>
    <row r="24" spans="1:9" ht="18.75">
      <c r="A24" s="400">
        <v>7</v>
      </c>
      <c r="B24" s="218" t="s">
        <v>1030</v>
      </c>
      <c r="C24" s="389">
        <v>17</v>
      </c>
      <c r="D24" s="389">
        <v>430</v>
      </c>
      <c r="E24" s="389">
        <v>814</v>
      </c>
      <c r="F24" s="389">
        <v>0.81399999999999995</v>
      </c>
      <c r="G24" s="390">
        <v>5950</v>
      </c>
      <c r="H24" s="392">
        <v>2740</v>
      </c>
      <c r="I24" s="393">
        <f t="shared" si="0"/>
        <v>16303000</v>
      </c>
    </row>
    <row r="25" spans="1:9" ht="18.75">
      <c r="A25" s="400">
        <v>8</v>
      </c>
      <c r="B25" s="218" t="s">
        <v>1026</v>
      </c>
      <c r="C25" s="389">
        <v>1</v>
      </c>
      <c r="D25" s="389">
        <v>50</v>
      </c>
      <c r="E25" s="389">
        <v>550</v>
      </c>
      <c r="F25" s="389">
        <v>0.55000000000000004</v>
      </c>
      <c r="G25" s="389">
        <v>28</v>
      </c>
      <c r="H25" s="392">
        <v>2740</v>
      </c>
      <c r="I25" s="393">
        <f t="shared" si="0"/>
        <v>76720</v>
      </c>
    </row>
    <row r="26" spans="1:9" ht="18.75">
      <c r="A26" s="400">
        <v>9</v>
      </c>
      <c r="B26" s="218" t="s">
        <v>1031</v>
      </c>
      <c r="C26" s="389">
        <v>2</v>
      </c>
      <c r="D26" s="390">
        <v>1000</v>
      </c>
      <c r="E26" s="389">
        <v>650</v>
      </c>
      <c r="F26" s="389">
        <v>0.65</v>
      </c>
      <c r="G26" s="390">
        <v>1300</v>
      </c>
      <c r="H26" s="392">
        <v>2740</v>
      </c>
      <c r="I26" s="393">
        <f t="shared" si="0"/>
        <v>3562000</v>
      </c>
    </row>
    <row r="27" spans="1:9" ht="18.75">
      <c r="A27" s="400">
        <v>10</v>
      </c>
      <c r="B27" s="225" t="s">
        <v>1032</v>
      </c>
      <c r="C27" s="389">
        <v>2</v>
      </c>
      <c r="D27" s="389">
        <v>850</v>
      </c>
      <c r="E27" s="390">
        <v>3500</v>
      </c>
      <c r="F27" s="389">
        <v>3.5</v>
      </c>
      <c r="G27" s="390">
        <v>5950</v>
      </c>
      <c r="H27" s="392">
        <v>2740</v>
      </c>
      <c r="I27" s="393">
        <f t="shared" si="0"/>
        <v>16303000</v>
      </c>
    </row>
    <row r="28" spans="1:9" ht="18.75">
      <c r="A28" s="400">
        <v>11</v>
      </c>
      <c r="B28" s="225" t="s">
        <v>1033</v>
      </c>
      <c r="C28" s="389">
        <v>1</v>
      </c>
      <c r="D28" s="390">
        <v>21600</v>
      </c>
      <c r="E28" s="389">
        <v>120</v>
      </c>
      <c r="F28" s="389">
        <v>0.12</v>
      </c>
      <c r="G28" s="390">
        <v>2592</v>
      </c>
      <c r="H28" s="392">
        <v>2740</v>
      </c>
      <c r="I28" s="393">
        <f t="shared" si="0"/>
        <v>7102080</v>
      </c>
    </row>
    <row r="29" spans="1:9" ht="18.75">
      <c r="A29" s="400">
        <v>12</v>
      </c>
      <c r="B29" s="225" t="s">
        <v>1034</v>
      </c>
      <c r="C29" s="389">
        <v>1</v>
      </c>
      <c r="D29" s="390">
        <v>21600</v>
      </c>
      <c r="E29" s="389">
        <v>750</v>
      </c>
      <c r="F29" s="389">
        <v>0.75</v>
      </c>
      <c r="G29" s="390">
        <v>16200</v>
      </c>
      <c r="H29" s="392">
        <v>2740</v>
      </c>
      <c r="I29" s="393">
        <f t="shared" si="0"/>
        <v>44388000</v>
      </c>
    </row>
    <row r="30" spans="1:9" ht="18.75">
      <c r="A30" s="400">
        <v>13</v>
      </c>
      <c r="B30" s="225" t="s">
        <v>1035</v>
      </c>
      <c r="C30" s="389">
        <v>1</v>
      </c>
      <c r="D30" s="389">
        <v>30</v>
      </c>
      <c r="E30" s="390">
        <v>1100</v>
      </c>
      <c r="F30" s="389">
        <v>1.1000000000000001</v>
      </c>
      <c r="G30" s="389">
        <v>33</v>
      </c>
      <c r="H30" s="392">
        <v>2740</v>
      </c>
      <c r="I30" s="393">
        <f t="shared" si="0"/>
        <v>90420</v>
      </c>
    </row>
    <row r="31" spans="1:9" ht="18.75">
      <c r="A31" s="400">
        <v>14</v>
      </c>
      <c r="B31" s="225" t="s">
        <v>1036</v>
      </c>
      <c r="C31" s="389">
        <v>1</v>
      </c>
      <c r="D31" s="389">
        <v>30</v>
      </c>
      <c r="E31" s="390">
        <v>1350</v>
      </c>
      <c r="F31" s="389">
        <v>1.35</v>
      </c>
      <c r="G31" s="389">
        <v>41</v>
      </c>
      <c r="H31" s="392">
        <v>2740</v>
      </c>
      <c r="I31" s="393">
        <f t="shared" si="0"/>
        <v>112340</v>
      </c>
    </row>
    <row r="32" spans="1:9" ht="18.75">
      <c r="A32" s="400">
        <v>15</v>
      </c>
      <c r="B32" s="225" t="s">
        <v>1037</v>
      </c>
      <c r="C32" s="389">
        <v>1</v>
      </c>
      <c r="D32" s="389">
        <v>30</v>
      </c>
      <c r="E32" s="389">
        <v>340</v>
      </c>
      <c r="F32" s="389">
        <v>0.34</v>
      </c>
      <c r="G32" s="389">
        <v>10</v>
      </c>
      <c r="H32" s="392">
        <v>2740</v>
      </c>
      <c r="I32" s="393">
        <f t="shared" si="0"/>
        <v>27400</v>
      </c>
    </row>
    <row r="33" spans="1:9" ht="18.75">
      <c r="A33" s="400">
        <v>16</v>
      </c>
      <c r="B33" s="225" t="s">
        <v>1038</v>
      </c>
      <c r="C33" s="389">
        <v>1</v>
      </c>
      <c r="D33" s="389">
        <v>450</v>
      </c>
      <c r="E33" s="390">
        <v>8400</v>
      </c>
      <c r="F33" s="389">
        <v>8.4</v>
      </c>
      <c r="G33" s="390">
        <v>3780</v>
      </c>
      <c r="H33" s="392">
        <v>2740</v>
      </c>
      <c r="I33" s="393">
        <f t="shared" si="0"/>
        <v>10357200</v>
      </c>
    </row>
    <row r="34" spans="1:9" ht="18.75">
      <c r="A34" s="400">
        <v>17</v>
      </c>
      <c r="B34" s="225" t="s">
        <v>1039</v>
      </c>
      <c r="C34" s="389">
        <v>1</v>
      </c>
      <c r="D34" s="389">
        <v>300</v>
      </c>
      <c r="E34" s="389">
        <v>700</v>
      </c>
      <c r="F34" s="389">
        <v>0.7</v>
      </c>
      <c r="G34" s="389">
        <v>210</v>
      </c>
      <c r="H34" s="392">
        <v>2740</v>
      </c>
      <c r="I34" s="393">
        <f t="shared" si="0"/>
        <v>575400</v>
      </c>
    </row>
    <row r="35" spans="1:9" ht="18.75">
      <c r="A35" s="400">
        <v>18</v>
      </c>
      <c r="B35" s="225" t="s">
        <v>1040</v>
      </c>
      <c r="C35" s="389">
        <v>1</v>
      </c>
      <c r="D35" s="389">
        <v>450</v>
      </c>
      <c r="E35" s="390">
        <v>1200</v>
      </c>
      <c r="F35" s="389">
        <v>1.2</v>
      </c>
      <c r="G35" s="389">
        <v>540</v>
      </c>
      <c r="H35" s="392">
        <v>2740</v>
      </c>
      <c r="I35" s="393">
        <f t="shared" si="0"/>
        <v>1479600</v>
      </c>
    </row>
    <row r="36" spans="1:9" ht="18.75">
      <c r="A36" s="400">
        <v>19</v>
      </c>
      <c r="B36" s="225" t="s">
        <v>1041</v>
      </c>
      <c r="C36" s="389">
        <v>1</v>
      </c>
      <c r="D36" s="389">
        <v>950</v>
      </c>
      <c r="E36" s="390">
        <v>1000</v>
      </c>
      <c r="F36" s="389">
        <v>1</v>
      </c>
      <c r="G36" s="389">
        <v>950</v>
      </c>
      <c r="H36" s="392">
        <v>2740</v>
      </c>
      <c r="I36" s="393">
        <f t="shared" si="0"/>
        <v>2603000</v>
      </c>
    </row>
    <row r="37" spans="1:9" ht="18.75">
      <c r="A37" s="400">
        <v>20</v>
      </c>
      <c r="B37" s="225" t="s">
        <v>1042</v>
      </c>
      <c r="C37" s="389">
        <v>1</v>
      </c>
      <c r="D37" s="389">
        <v>450</v>
      </c>
      <c r="E37" s="390">
        <v>1100</v>
      </c>
      <c r="F37" s="389">
        <v>1.1000000000000001</v>
      </c>
      <c r="G37" s="389">
        <v>495</v>
      </c>
      <c r="H37" s="392">
        <v>2740</v>
      </c>
      <c r="I37" s="393">
        <f t="shared" si="0"/>
        <v>1356300</v>
      </c>
    </row>
    <row r="38" spans="1:9" ht="18.75">
      <c r="A38" s="400">
        <v>21</v>
      </c>
      <c r="B38" s="225" t="s">
        <v>1043</v>
      </c>
      <c r="C38" s="389">
        <v>1</v>
      </c>
      <c r="D38" s="389">
        <v>300</v>
      </c>
      <c r="E38" s="390">
        <v>1700</v>
      </c>
      <c r="F38" s="389">
        <v>1.7</v>
      </c>
      <c r="G38" s="389">
        <v>510</v>
      </c>
      <c r="H38" s="392">
        <v>2740</v>
      </c>
      <c r="I38" s="393">
        <f t="shared" si="0"/>
        <v>1397400</v>
      </c>
    </row>
    <row r="39" spans="1:9" ht="18.75">
      <c r="A39" s="400">
        <v>22</v>
      </c>
      <c r="B39" s="225" t="s">
        <v>1044</v>
      </c>
      <c r="C39" s="389">
        <v>1</v>
      </c>
      <c r="D39" s="389">
        <v>300</v>
      </c>
      <c r="E39" s="390">
        <v>2000</v>
      </c>
      <c r="F39" s="389">
        <v>2</v>
      </c>
      <c r="G39" s="389">
        <v>600</v>
      </c>
      <c r="H39" s="392">
        <v>2740</v>
      </c>
      <c r="I39" s="393">
        <f t="shared" si="0"/>
        <v>1644000</v>
      </c>
    </row>
    <row r="40" spans="1:9" ht="18.75">
      <c r="A40" s="400">
        <v>23</v>
      </c>
      <c r="B40" s="225" t="s">
        <v>1045</v>
      </c>
      <c r="C40" s="389">
        <v>1</v>
      </c>
      <c r="D40" s="389">
        <v>300</v>
      </c>
      <c r="E40" s="390">
        <v>1800</v>
      </c>
      <c r="F40" s="389">
        <v>1.8</v>
      </c>
      <c r="G40" s="389">
        <v>540</v>
      </c>
      <c r="H40" s="392">
        <v>2740</v>
      </c>
      <c r="I40" s="393">
        <f t="shared" si="0"/>
        <v>1479600</v>
      </c>
    </row>
    <row r="41" spans="1:9" ht="18.75">
      <c r="A41" s="400">
        <v>24</v>
      </c>
      <c r="B41" s="225" t="s">
        <v>1046</v>
      </c>
      <c r="C41" s="389">
        <v>1</v>
      </c>
      <c r="D41" s="389">
        <v>550</v>
      </c>
      <c r="E41" s="390">
        <v>1200</v>
      </c>
      <c r="F41" s="389">
        <v>1.2</v>
      </c>
      <c r="G41" s="389">
        <v>660</v>
      </c>
      <c r="H41" s="392">
        <v>2740</v>
      </c>
      <c r="I41" s="393">
        <f t="shared" si="0"/>
        <v>1808400</v>
      </c>
    </row>
    <row r="42" spans="1:9" ht="18.75">
      <c r="A42" s="400">
        <v>25</v>
      </c>
      <c r="B42" s="225" t="s">
        <v>1047</v>
      </c>
      <c r="C42" s="389">
        <v>1</v>
      </c>
      <c r="D42" s="389">
        <v>350</v>
      </c>
      <c r="E42" s="389">
        <v>500</v>
      </c>
      <c r="F42" s="389">
        <v>0.5</v>
      </c>
      <c r="G42" s="389">
        <v>175</v>
      </c>
      <c r="H42" s="392">
        <v>2740</v>
      </c>
      <c r="I42" s="393">
        <f t="shared" si="0"/>
        <v>479500</v>
      </c>
    </row>
    <row r="43" spans="1:9" ht="18.75">
      <c r="A43" s="400">
        <v>26</v>
      </c>
      <c r="B43" s="225" t="s">
        <v>1048</v>
      </c>
      <c r="C43" s="389">
        <v>1</v>
      </c>
      <c r="D43" s="389">
        <v>300</v>
      </c>
      <c r="E43" s="390">
        <v>1500</v>
      </c>
      <c r="F43" s="389">
        <v>1.5</v>
      </c>
      <c r="G43" s="389">
        <v>450</v>
      </c>
      <c r="H43" s="392">
        <v>2740</v>
      </c>
      <c r="I43" s="393">
        <f t="shared" si="0"/>
        <v>1233000</v>
      </c>
    </row>
    <row r="44" spans="1:9" ht="18.75">
      <c r="A44" s="400">
        <v>27</v>
      </c>
      <c r="B44" s="225" t="s">
        <v>1049</v>
      </c>
      <c r="C44" s="389">
        <v>1</v>
      </c>
      <c r="D44" s="389">
        <v>250</v>
      </c>
      <c r="E44" s="389">
        <v>250</v>
      </c>
      <c r="F44" s="389">
        <v>0.25</v>
      </c>
      <c r="G44" s="389">
        <v>63</v>
      </c>
      <c r="H44" s="392">
        <v>2740</v>
      </c>
      <c r="I44" s="393">
        <f t="shared" si="0"/>
        <v>172620</v>
      </c>
    </row>
    <row r="45" spans="1:9" ht="18.75">
      <c r="A45" s="400">
        <v>28</v>
      </c>
      <c r="B45" s="225" t="s">
        <v>1050</v>
      </c>
      <c r="C45" s="389">
        <v>1</v>
      </c>
      <c r="D45" s="389">
        <v>450</v>
      </c>
      <c r="E45" s="390">
        <v>1100</v>
      </c>
      <c r="F45" s="389">
        <v>1.1000000000000001</v>
      </c>
      <c r="G45" s="389">
        <v>495</v>
      </c>
      <c r="H45" s="392">
        <v>2740</v>
      </c>
      <c r="I45" s="393">
        <f t="shared" si="0"/>
        <v>1356300</v>
      </c>
    </row>
    <row r="46" spans="1:9" ht="18.75">
      <c r="A46" s="400">
        <v>29</v>
      </c>
      <c r="B46" s="225" t="s">
        <v>1051</v>
      </c>
      <c r="C46" s="389">
        <v>1</v>
      </c>
      <c r="D46" s="389">
        <v>250</v>
      </c>
      <c r="E46" s="390">
        <v>8400</v>
      </c>
      <c r="F46" s="389">
        <v>8.4</v>
      </c>
      <c r="G46" s="390">
        <v>2100</v>
      </c>
      <c r="H46" s="392">
        <v>2740</v>
      </c>
      <c r="I46" s="393">
        <f t="shared" si="0"/>
        <v>5754000</v>
      </c>
    </row>
    <row r="47" spans="1:9" ht="18.75">
      <c r="A47" s="400">
        <v>30</v>
      </c>
      <c r="B47" s="218" t="s">
        <v>1052</v>
      </c>
      <c r="C47" s="389">
        <v>2</v>
      </c>
      <c r="D47" s="389">
        <v>10</v>
      </c>
      <c r="E47" s="390">
        <v>2200</v>
      </c>
      <c r="F47" s="389">
        <v>2.2000000000000002</v>
      </c>
      <c r="G47" s="389">
        <v>44</v>
      </c>
      <c r="H47" s="392">
        <v>2740</v>
      </c>
      <c r="I47" s="393">
        <f t="shared" si="0"/>
        <v>120560</v>
      </c>
    </row>
    <row r="48" spans="1:9" ht="18.75">
      <c r="A48" s="400">
        <v>31</v>
      </c>
      <c r="B48" s="225" t="s">
        <v>1053</v>
      </c>
      <c r="C48" s="389">
        <v>1</v>
      </c>
      <c r="D48" s="390">
        <v>21600</v>
      </c>
      <c r="E48" s="389">
        <v>80</v>
      </c>
      <c r="F48" s="389">
        <v>0.08</v>
      </c>
      <c r="G48" s="390">
        <v>1728</v>
      </c>
      <c r="H48" s="392">
        <v>2740</v>
      </c>
      <c r="I48" s="393">
        <f t="shared" si="0"/>
        <v>4734720</v>
      </c>
    </row>
    <row r="49" spans="1:9" ht="18.75">
      <c r="A49" s="400">
        <v>32</v>
      </c>
      <c r="B49" s="218" t="s">
        <v>1054</v>
      </c>
      <c r="C49" s="389">
        <v>1</v>
      </c>
      <c r="D49" s="390">
        <v>2000</v>
      </c>
      <c r="E49" s="390">
        <v>2500</v>
      </c>
      <c r="F49" s="389">
        <v>2.5</v>
      </c>
      <c r="G49" s="390">
        <v>5000</v>
      </c>
      <c r="H49" s="392">
        <v>2740</v>
      </c>
      <c r="I49" s="393">
        <f t="shared" si="0"/>
        <v>13700000</v>
      </c>
    </row>
    <row r="50" spans="1:9" ht="18.75">
      <c r="A50" s="400">
        <v>33</v>
      </c>
      <c r="B50" s="218" t="s">
        <v>1055</v>
      </c>
      <c r="C50" s="389">
        <v>1</v>
      </c>
      <c r="D50" s="389">
        <v>500</v>
      </c>
      <c r="E50" s="390">
        <v>2500</v>
      </c>
      <c r="F50" s="389">
        <v>2.5</v>
      </c>
      <c r="G50" s="390">
        <v>1250</v>
      </c>
      <c r="H50" s="392">
        <v>2740</v>
      </c>
      <c r="I50" s="393">
        <f t="shared" si="0"/>
        <v>3425000</v>
      </c>
    </row>
    <row r="51" spans="1:9" ht="18.75">
      <c r="A51" s="400">
        <v>34</v>
      </c>
      <c r="B51" s="218" t="s">
        <v>1056</v>
      </c>
      <c r="C51" s="389">
        <v>1</v>
      </c>
      <c r="D51" s="389">
        <v>500</v>
      </c>
      <c r="E51" s="390">
        <v>2500</v>
      </c>
      <c r="F51" s="389">
        <v>2.5</v>
      </c>
      <c r="G51" s="390">
        <v>1250</v>
      </c>
      <c r="H51" s="392">
        <v>2740</v>
      </c>
      <c r="I51" s="393">
        <f t="shared" si="0"/>
        <v>3425000</v>
      </c>
    </row>
    <row r="52" spans="1:9" ht="18.75">
      <c r="A52" s="395"/>
      <c r="B52" s="396" t="s">
        <v>5</v>
      </c>
      <c r="C52" s="391"/>
      <c r="D52" s="391"/>
      <c r="E52" s="391"/>
      <c r="F52" s="391"/>
      <c r="G52" s="401">
        <v>55563</v>
      </c>
      <c r="H52" s="392"/>
      <c r="I52" s="393"/>
    </row>
    <row r="53" spans="1:9" ht="18.75">
      <c r="A53" s="398" t="s">
        <v>1057</v>
      </c>
      <c r="B53" s="215" t="s">
        <v>1058</v>
      </c>
      <c r="C53" s="391"/>
      <c r="D53" s="391"/>
      <c r="E53" s="391"/>
      <c r="F53" s="391"/>
      <c r="G53" s="391"/>
      <c r="H53" s="392"/>
      <c r="I53" s="393"/>
    </row>
    <row r="54" spans="1:9" ht="18.75">
      <c r="A54" s="400">
        <v>1</v>
      </c>
      <c r="B54" s="218" t="s">
        <v>97</v>
      </c>
      <c r="C54" s="389">
        <v>4</v>
      </c>
      <c r="D54" s="389">
        <v>200</v>
      </c>
      <c r="E54" s="389">
        <v>80</v>
      </c>
      <c r="F54" s="389">
        <v>0.08</v>
      </c>
      <c r="G54" s="389">
        <v>64</v>
      </c>
      <c r="H54" s="392">
        <v>2740</v>
      </c>
      <c r="I54" s="393">
        <f t="shared" si="0"/>
        <v>175360</v>
      </c>
    </row>
    <row r="55" spans="1:9" ht="18.75">
      <c r="A55" s="400">
        <v>2</v>
      </c>
      <c r="B55" s="218" t="s">
        <v>1018</v>
      </c>
      <c r="C55" s="389">
        <v>12</v>
      </c>
      <c r="D55" s="389">
        <v>430</v>
      </c>
      <c r="E55" s="389">
        <v>80</v>
      </c>
      <c r="F55" s="389">
        <v>0.08</v>
      </c>
      <c r="G55" s="389">
        <v>413</v>
      </c>
      <c r="H55" s="392">
        <v>2740</v>
      </c>
      <c r="I55" s="393">
        <f t="shared" si="0"/>
        <v>1131620</v>
      </c>
    </row>
    <row r="56" spans="1:9" ht="18.75">
      <c r="A56" s="400">
        <v>3</v>
      </c>
      <c r="B56" s="218" t="s">
        <v>98</v>
      </c>
      <c r="C56" s="389">
        <v>1</v>
      </c>
      <c r="D56" s="389">
        <v>430</v>
      </c>
      <c r="E56" s="389">
        <v>440</v>
      </c>
      <c r="F56" s="389">
        <v>0.44</v>
      </c>
      <c r="G56" s="389">
        <v>189</v>
      </c>
      <c r="H56" s="392">
        <v>2740</v>
      </c>
      <c r="I56" s="393">
        <f t="shared" si="0"/>
        <v>517860</v>
      </c>
    </row>
    <row r="57" spans="1:9" ht="18.75">
      <c r="A57" s="400">
        <v>4</v>
      </c>
      <c r="B57" s="218" t="s">
        <v>1059</v>
      </c>
      <c r="C57" s="389">
        <v>1</v>
      </c>
      <c r="D57" s="389">
        <v>355</v>
      </c>
      <c r="E57" s="389">
        <v>102</v>
      </c>
      <c r="F57" s="389">
        <v>0.10199999999999999</v>
      </c>
      <c r="G57" s="389">
        <v>36</v>
      </c>
      <c r="H57" s="392">
        <v>2740</v>
      </c>
      <c r="I57" s="393">
        <f t="shared" si="0"/>
        <v>98640</v>
      </c>
    </row>
    <row r="58" spans="1:9" ht="18.75">
      <c r="A58" s="400">
        <v>5</v>
      </c>
      <c r="B58" s="218" t="s">
        <v>1025</v>
      </c>
      <c r="C58" s="389">
        <v>2</v>
      </c>
      <c r="D58" s="389">
        <v>430</v>
      </c>
      <c r="E58" s="390">
        <v>2000</v>
      </c>
      <c r="F58" s="389">
        <v>2</v>
      </c>
      <c r="G58" s="390">
        <v>1720</v>
      </c>
      <c r="H58" s="392">
        <v>2740</v>
      </c>
      <c r="I58" s="393">
        <f t="shared" si="0"/>
        <v>4712800</v>
      </c>
    </row>
    <row r="59" spans="1:9" ht="18.75">
      <c r="A59" s="400">
        <v>6</v>
      </c>
      <c r="B59" s="225" t="s">
        <v>1053</v>
      </c>
      <c r="C59" s="389">
        <v>1</v>
      </c>
      <c r="D59" s="390">
        <v>21600</v>
      </c>
      <c r="E59" s="389">
        <v>80</v>
      </c>
      <c r="F59" s="389">
        <v>0.08</v>
      </c>
      <c r="G59" s="390">
        <v>1728</v>
      </c>
      <c r="H59" s="392">
        <v>2740</v>
      </c>
      <c r="I59" s="393">
        <f t="shared" si="0"/>
        <v>4734720</v>
      </c>
    </row>
    <row r="60" spans="1:9" ht="18.75">
      <c r="A60" s="400">
        <v>7</v>
      </c>
      <c r="B60" s="225" t="s">
        <v>1060</v>
      </c>
      <c r="C60" s="389">
        <v>2</v>
      </c>
      <c r="D60" s="389">
        <v>10</v>
      </c>
      <c r="E60" s="390">
        <v>1000</v>
      </c>
      <c r="F60" s="389">
        <v>1</v>
      </c>
      <c r="G60" s="389">
        <v>20</v>
      </c>
      <c r="H60" s="392">
        <v>2740</v>
      </c>
      <c r="I60" s="393">
        <f t="shared" si="0"/>
        <v>54800</v>
      </c>
    </row>
    <row r="61" spans="1:9" ht="18.75">
      <c r="A61" s="400">
        <v>8</v>
      </c>
      <c r="B61" s="225" t="s">
        <v>1061</v>
      </c>
      <c r="C61" s="389">
        <v>1</v>
      </c>
      <c r="D61" s="389">
        <v>5</v>
      </c>
      <c r="E61" s="390">
        <v>2400</v>
      </c>
      <c r="F61" s="389">
        <v>2.4</v>
      </c>
      <c r="G61" s="389">
        <v>12</v>
      </c>
      <c r="H61" s="392">
        <v>2740</v>
      </c>
      <c r="I61" s="393">
        <f t="shared" si="0"/>
        <v>32880</v>
      </c>
    </row>
    <row r="62" spans="1:9" ht="18.75">
      <c r="A62" s="400">
        <v>9</v>
      </c>
      <c r="B62" s="225" t="s">
        <v>1062</v>
      </c>
      <c r="C62" s="389">
        <v>1</v>
      </c>
      <c r="D62" s="389">
        <v>5</v>
      </c>
      <c r="E62" s="390">
        <v>2400</v>
      </c>
      <c r="F62" s="389">
        <v>2.4</v>
      </c>
      <c r="G62" s="389">
        <v>12</v>
      </c>
      <c r="H62" s="392">
        <v>2740</v>
      </c>
      <c r="I62" s="393">
        <f t="shared" si="0"/>
        <v>32880</v>
      </c>
    </row>
    <row r="63" spans="1:9" ht="18.75">
      <c r="A63" s="395"/>
      <c r="B63" s="402" t="s">
        <v>5</v>
      </c>
      <c r="C63" s="391"/>
      <c r="D63" s="391"/>
      <c r="E63" s="391"/>
      <c r="F63" s="391"/>
      <c r="G63" s="401">
        <v>4194</v>
      </c>
      <c r="H63" s="392"/>
      <c r="I63" s="393"/>
    </row>
    <row r="64" spans="1:9" ht="18.75">
      <c r="A64" s="398" t="s">
        <v>1063</v>
      </c>
      <c r="B64" s="402" t="s">
        <v>1064</v>
      </c>
      <c r="C64" s="391"/>
      <c r="D64" s="391"/>
      <c r="E64" s="391"/>
      <c r="F64" s="391"/>
      <c r="G64" s="391"/>
      <c r="H64" s="392"/>
      <c r="I64" s="393"/>
    </row>
    <row r="65" spans="1:9" ht="18.75">
      <c r="A65" s="400">
        <v>1</v>
      </c>
      <c r="B65" s="218" t="s">
        <v>97</v>
      </c>
      <c r="C65" s="389">
        <v>8</v>
      </c>
      <c r="D65" s="389">
        <v>200</v>
      </c>
      <c r="E65" s="389">
        <v>80</v>
      </c>
      <c r="F65" s="389">
        <v>0.08</v>
      </c>
      <c r="G65" s="389">
        <v>128</v>
      </c>
      <c r="H65" s="392">
        <v>2740</v>
      </c>
      <c r="I65" s="393">
        <f t="shared" si="0"/>
        <v>350720</v>
      </c>
    </row>
    <row r="66" spans="1:9" ht="18.75">
      <c r="A66" s="400">
        <v>2</v>
      </c>
      <c r="B66" s="218" t="s">
        <v>1030</v>
      </c>
      <c r="C66" s="389">
        <v>16</v>
      </c>
      <c r="D66" s="389">
        <v>430</v>
      </c>
      <c r="E66" s="389">
        <v>814</v>
      </c>
      <c r="F66" s="389">
        <v>0.81399999999999995</v>
      </c>
      <c r="G66" s="390">
        <v>5600</v>
      </c>
      <c r="H66" s="392">
        <v>2740</v>
      </c>
      <c r="I66" s="393">
        <f t="shared" si="0"/>
        <v>15344000</v>
      </c>
    </row>
    <row r="67" spans="1:9" ht="18.75">
      <c r="A67" s="400">
        <v>3</v>
      </c>
      <c r="B67" s="218" t="s">
        <v>1018</v>
      </c>
      <c r="C67" s="389">
        <v>12</v>
      </c>
      <c r="D67" s="389">
        <v>430</v>
      </c>
      <c r="E67" s="389">
        <v>80</v>
      </c>
      <c r="F67" s="389">
        <v>0.08</v>
      </c>
      <c r="G67" s="389">
        <v>413</v>
      </c>
      <c r="H67" s="392">
        <v>2740</v>
      </c>
      <c r="I67" s="393">
        <f t="shared" si="0"/>
        <v>1131620</v>
      </c>
    </row>
    <row r="68" spans="1:9" ht="18.75">
      <c r="A68" s="400">
        <v>4</v>
      </c>
      <c r="B68" s="218" t="s">
        <v>98</v>
      </c>
      <c r="C68" s="389">
        <v>1</v>
      </c>
      <c r="D68" s="389">
        <v>430</v>
      </c>
      <c r="E68" s="389">
        <v>440</v>
      </c>
      <c r="F68" s="389">
        <v>0.44</v>
      </c>
      <c r="G68" s="389">
        <v>189</v>
      </c>
      <c r="H68" s="392">
        <v>2740</v>
      </c>
      <c r="I68" s="393">
        <f t="shared" si="0"/>
        <v>517860</v>
      </c>
    </row>
    <row r="69" spans="1:9" ht="18.75">
      <c r="A69" s="400">
        <v>5</v>
      </c>
      <c r="B69" s="218" t="s">
        <v>1059</v>
      </c>
      <c r="C69" s="389">
        <v>1</v>
      </c>
      <c r="D69" s="389">
        <v>355</v>
      </c>
      <c r="E69" s="389">
        <v>102</v>
      </c>
      <c r="F69" s="389">
        <v>0.10199999999999999</v>
      </c>
      <c r="G69" s="389">
        <v>36</v>
      </c>
      <c r="H69" s="392">
        <v>2740</v>
      </c>
      <c r="I69" s="393">
        <f t="shared" si="0"/>
        <v>98640</v>
      </c>
    </row>
    <row r="70" spans="1:9" ht="18.75">
      <c r="A70" s="400">
        <v>6</v>
      </c>
      <c r="B70" s="218" t="s">
        <v>1025</v>
      </c>
      <c r="C70" s="389">
        <v>4</v>
      </c>
      <c r="D70" s="389">
        <v>430</v>
      </c>
      <c r="E70" s="390">
        <v>2000</v>
      </c>
      <c r="F70" s="389">
        <v>2</v>
      </c>
      <c r="G70" s="390">
        <v>3440</v>
      </c>
      <c r="H70" s="392">
        <v>2740</v>
      </c>
      <c r="I70" s="393">
        <f t="shared" si="0"/>
        <v>9425600</v>
      </c>
    </row>
    <row r="71" spans="1:9" ht="18.75">
      <c r="A71" s="400">
        <v>7</v>
      </c>
      <c r="B71" s="218" t="s">
        <v>1019</v>
      </c>
      <c r="C71" s="389">
        <v>4</v>
      </c>
      <c r="D71" s="389">
        <v>200</v>
      </c>
      <c r="E71" s="389">
        <v>130</v>
      </c>
      <c r="F71" s="389">
        <v>0.13</v>
      </c>
      <c r="G71" s="389">
        <v>104</v>
      </c>
      <c r="H71" s="392">
        <v>2740</v>
      </c>
      <c r="I71" s="393">
        <f t="shared" ref="I71:I93" si="1">G71*H71</f>
        <v>284960</v>
      </c>
    </row>
    <row r="72" spans="1:9" ht="18.75">
      <c r="A72" s="400">
        <v>8</v>
      </c>
      <c r="B72" s="218" t="s">
        <v>1026</v>
      </c>
      <c r="C72" s="389">
        <v>1</v>
      </c>
      <c r="D72" s="389">
        <v>255</v>
      </c>
      <c r="E72" s="389">
        <v>550</v>
      </c>
      <c r="F72" s="389">
        <v>0.55000000000000004</v>
      </c>
      <c r="G72" s="389">
        <v>140</v>
      </c>
      <c r="H72" s="392">
        <v>2740</v>
      </c>
      <c r="I72" s="393">
        <f t="shared" si="1"/>
        <v>383600</v>
      </c>
    </row>
    <row r="73" spans="1:9" ht="18.75">
      <c r="A73" s="395"/>
      <c r="B73" s="396" t="s">
        <v>5</v>
      </c>
      <c r="C73" s="396"/>
      <c r="D73" s="396"/>
      <c r="E73" s="396"/>
      <c r="F73" s="396"/>
      <c r="G73" s="401">
        <v>10051</v>
      </c>
      <c r="H73" s="392"/>
      <c r="I73" s="393"/>
    </row>
    <row r="74" spans="1:9" ht="18.75">
      <c r="A74" s="398" t="s">
        <v>1066</v>
      </c>
      <c r="B74" s="524" t="s">
        <v>1067</v>
      </c>
      <c r="C74" s="524"/>
      <c r="D74" s="524"/>
      <c r="E74" s="524"/>
      <c r="F74" s="524"/>
      <c r="G74" s="524"/>
      <c r="H74" s="392"/>
      <c r="I74" s="393"/>
    </row>
    <row r="75" spans="1:9" ht="18.75">
      <c r="A75" s="400">
        <v>1</v>
      </c>
      <c r="B75" s="225" t="s">
        <v>1068</v>
      </c>
      <c r="C75" s="391">
        <v>16</v>
      </c>
      <c r="D75" s="403">
        <v>784</v>
      </c>
      <c r="E75" s="403">
        <v>80</v>
      </c>
      <c r="F75" s="404">
        <v>0.88</v>
      </c>
      <c r="G75" s="219">
        <v>11039</v>
      </c>
      <c r="H75" s="392">
        <v>2740</v>
      </c>
      <c r="I75" s="393">
        <f t="shared" si="1"/>
        <v>30246860</v>
      </c>
    </row>
    <row r="76" spans="1:9" ht="18.75">
      <c r="A76" s="400">
        <v>2</v>
      </c>
      <c r="B76" s="225" t="s">
        <v>1069</v>
      </c>
      <c r="C76" s="391">
        <v>1</v>
      </c>
      <c r="D76" s="403">
        <v>500</v>
      </c>
      <c r="E76" s="403">
        <v>550</v>
      </c>
      <c r="F76" s="404">
        <v>1.2</v>
      </c>
      <c r="G76" s="403">
        <v>600</v>
      </c>
      <c r="H76" s="392">
        <v>2740</v>
      </c>
      <c r="I76" s="393">
        <f t="shared" si="1"/>
        <v>1644000</v>
      </c>
    </row>
    <row r="77" spans="1:9" ht="18.75">
      <c r="A77" s="400">
        <v>3</v>
      </c>
      <c r="B77" s="225" t="s">
        <v>98</v>
      </c>
      <c r="C77" s="391">
        <v>1</v>
      </c>
      <c r="D77" s="403">
        <v>500</v>
      </c>
      <c r="E77" s="403">
        <v>440</v>
      </c>
      <c r="F77" s="404">
        <v>0.44</v>
      </c>
      <c r="G77" s="403">
        <v>220</v>
      </c>
      <c r="H77" s="392">
        <v>2740</v>
      </c>
      <c r="I77" s="393">
        <f t="shared" si="1"/>
        <v>602800</v>
      </c>
    </row>
    <row r="78" spans="1:9" ht="18.75">
      <c r="A78" s="400">
        <v>4</v>
      </c>
      <c r="B78" s="225" t="s">
        <v>1070</v>
      </c>
      <c r="C78" s="391">
        <v>2</v>
      </c>
      <c r="D78" s="403">
        <v>500</v>
      </c>
      <c r="E78" s="219">
        <v>2000</v>
      </c>
      <c r="F78" s="404">
        <v>2</v>
      </c>
      <c r="G78" s="219">
        <v>2000</v>
      </c>
      <c r="H78" s="392">
        <v>2740</v>
      </c>
      <c r="I78" s="393">
        <f t="shared" si="1"/>
        <v>5480000</v>
      </c>
    </row>
    <row r="79" spans="1:9" ht="18.75">
      <c r="A79" s="400">
        <v>5</v>
      </c>
      <c r="B79" s="405" t="s">
        <v>1071</v>
      </c>
      <c r="C79" s="391">
        <v>1</v>
      </c>
      <c r="D79" s="403">
        <v>200</v>
      </c>
      <c r="E79" s="219">
        <v>1000</v>
      </c>
      <c r="F79" s="404">
        <v>0.5</v>
      </c>
      <c r="G79" s="403">
        <v>100</v>
      </c>
      <c r="H79" s="392">
        <v>2740</v>
      </c>
      <c r="I79" s="393">
        <f t="shared" si="1"/>
        <v>274000</v>
      </c>
    </row>
    <row r="80" spans="1:9" ht="18.75">
      <c r="A80" s="400">
        <v>6</v>
      </c>
      <c r="B80" s="405" t="s">
        <v>1036</v>
      </c>
      <c r="C80" s="391">
        <v>1</v>
      </c>
      <c r="D80" s="403">
        <v>200</v>
      </c>
      <c r="E80" s="219">
        <v>2000</v>
      </c>
      <c r="F80" s="404">
        <v>1.1000000000000001</v>
      </c>
      <c r="G80" s="403">
        <v>220</v>
      </c>
      <c r="H80" s="392">
        <v>2740</v>
      </c>
      <c r="I80" s="393">
        <f t="shared" si="1"/>
        <v>602800</v>
      </c>
    </row>
    <row r="81" spans="1:10" ht="18.75">
      <c r="A81" s="400">
        <v>7</v>
      </c>
      <c r="B81" s="405" t="s">
        <v>1046</v>
      </c>
      <c r="C81" s="391">
        <v>1</v>
      </c>
      <c r="D81" s="403">
        <v>200</v>
      </c>
      <c r="E81" s="219">
        <v>2000</v>
      </c>
      <c r="F81" s="404">
        <v>2.1</v>
      </c>
      <c r="G81" s="403">
        <v>420</v>
      </c>
      <c r="H81" s="392">
        <v>2740</v>
      </c>
      <c r="I81" s="393">
        <f t="shared" si="1"/>
        <v>1150800</v>
      </c>
    </row>
    <row r="82" spans="1:10" ht="18.75">
      <c r="A82" s="400">
        <v>8</v>
      </c>
      <c r="B82" s="405" t="s">
        <v>1072</v>
      </c>
      <c r="C82" s="391">
        <v>1</v>
      </c>
      <c r="D82" s="403">
        <v>200</v>
      </c>
      <c r="E82" s="219">
        <v>2000</v>
      </c>
      <c r="F82" s="404">
        <v>1</v>
      </c>
      <c r="G82" s="403">
        <v>200</v>
      </c>
      <c r="H82" s="392">
        <v>2740</v>
      </c>
      <c r="I82" s="393">
        <f t="shared" si="1"/>
        <v>548000</v>
      </c>
    </row>
    <row r="83" spans="1:10" ht="18.75">
      <c r="A83" s="400">
        <v>9</v>
      </c>
      <c r="B83" s="405" t="s">
        <v>1073</v>
      </c>
      <c r="C83" s="391">
        <v>1</v>
      </c>
      <c r="D83" s="403">
        <v>200</v>
      </c>
      <c r="E83" s="403">
        <v>650</v>
      </c>
      <c r="F83" s="404">
        <v>0.6</v>
      </c>
      <c r="G83" s="403">
        <v>120</v>
      </c>
      <c r="H83" s="392">
        <v>2740</v>
      </c>
      <c r="I83" s="393">
        <f t="shared" si="1"/>
        <v>328800</v>
      </c>
    </row>
    <row r="84" spans="1:10" ht="18.75">
      <c r="A84" s="400">
        <v>10</v>
      </c>
      <c r="B84" s="225" t="s">
        <v>1039</v>
      </c>
      <c r="C84" s="391">
        <v>1</v>
      </c>
      <c r="D84" s="403">
        <v>200</v>
      </c>
      <c r="E84" s="403">
        <v>650</v>
      </c>
      <c r="F84" s="404">
        <v>0.3</v>
      </c>
      <c r="G84" s="403">
        <v>60</v>
      </c>
      <c r="H84" s="392">
        <v>2740</v>
      </c>
      <c r="I84" s="393">
        <f t="shared" si="1"/>
        <v>164400</v>
      </c>
    </row>
    <row r="85" spans="1:10" ht="18.75">
      <c r="A85" s="400">
        <v>11</v>
      </c>
      <c r="B85" s="405" t="s">
        <v>1074</v>
      </c>
      <c r="C85" s="391">
        <v>1</v>
      </c>
      <c r="D85" s="403">
        <v>200</v>
      </c>
      <c r="E85" s="219">
        <v>1000</v>
      </c>
      <c r="F85" s="404">
        <v>1.3</v>
      </c>
      <c r="G85" s="403">
        <v>260</v>
      </c>
      <c r="H85" s="392">
        <v>2740</v>
      </c>
      <c r="I85" s="393">
        <f t="shared" si="1"/>
        <v>712400</v>
      </c>
    </row>
    <row r="86" spans="1:10" ht="18.75">
      <c r="A86" s="400">
        <v>12</v>
      </c>
      <c r="B86" s="225" t="s">
        <v>1075</v>
      </c>
      <c r="C86" s="391">
        <v>1</v>
      </c>
      <c r="D86" s="403">
        <v>100</v>
      </c>
      <c r="E86" s="219">
        <v>2000</v>
      </c>
      <c r="F86" s="404">
        <v>4.5</v>
      </c>
      <c r="G86" s="403">
        <v>450</v>
      </c>
      <c r="H86" s="392">
        <v>2740</v>
      </c>
      <c r="I86" s="393">
        <f t="shared" si="1"/>
        <v>1233000</v>
      </c>
    </row>
    <row r="87" spans="1:10" ht="18.75">
      <c r="A87" s="400">
        <v>13</v>
      </c>
      <c r="B87" s="225" t="s">
        <v>1043</v>
      </c>
      <c r="C87" s="391">
        <v>1</v>
      </c>
      <c r="D87" s="403">
        <v>100</v>
      </c>
      <c r="E87" s="219">
        <v>2000</v>
      </c>
      <c r="F87" s="404">
        <v>4</v>
      </c>
      <c r="G87" s="403">
        <v>400</v>
      </c>
      <c r="H87" s="392">
        <v>2740</v>
      </c>
      <c r="I87" s="393">
        <f t="shared" si="1"/>
        <v>1096000</v>
      </c>
    </row>
    <row r="88" spans="1:10" ht="18.75">
      <c r="A88" s="400">
        <v>14</v>
      </c>
      <c r="B88" s="225" t="s">
        <v>1044</v>
      </c>
      <c r="C88" s="391">
        <v>1</v>
      </c>
      <c r="D88" s="403">
        <v>100</v>
      </c>
      <c r="E88" s="219">
        <v>1000</v>
      </c>
      <c r="F88" s="404">
        <v>4.5</v>
      </c>
      <c r="G88" s="403">
        <v>450</v>
      </c>
      <c r="H88" s="392">
        <v>2740</v>
      </c>
      <c r="I88" s="393">
        <f t="shared" si="1"/>
        <v>1233000</v>
      </c>
    </row>
    <row r="89" spans="1:10" ht="18.75">
      <c r="A89" s="400">
        <v>15</v>
      </c>
      <c r="B89" s="225" t="s">
        <v>1047</v>
      </c>
      <c r="C89" s="391">
        <v>1</v>
      </c>
      <c r="D89" s="403">
        <v>100</v>
      </c>
      <c r="E89" s="403">
        <v>650</v>
      </c>
      <c r="F89" s="404">
        <v>0.3</v>
      </c>
      <c r="G89" s="403">
        <v>30</v>
      </c>
      <c r="H89" s="392">
        <v>2740</v>
      </c>
      <c r="I89" s="393">
        <f t="shared" si="1"/>
        <v>82200</v>
      </c>
    </row>
    <row r="90" spans="1:10" ht="18.75">
      <c r="A90" s="400">
        <v>16</v>
      </c>
      <c r="B90" s="225" t="s">
        <v>1048</v>
      </c>
      <c r="C90" s="391">
        <v>1</v>
      </c>
      <c r="D90" s="403">
        <v>100</v>
      </c>
      <c r="E90" s="403">
        <v>650</v>
      </c>
      <c r="F90" s="404">
        <v>0.6</v>
      </c>
      <c r="G90" s="403">
        <v>60</v>
      </c>
      <c r="H90" s="392">
        <v>2740</v>
      </c>
      <c r="I90" s="393">
        <f t="shared" si="1"/>
        <v>164400</v>
      </c>
    </row>
    <row r="91" spans="1:10" ht="18.75">
      <c r="A91" s="400">
        <v>17</v>
      </c>
      <c r="B91" s="225" t="s">
        <v>1049</v>
      </c>
      <c r="C91" s="391">
        <v>1</v>
      </c>
      <c r="D91" s="403">
        <v>100</v>
      </c>
      <c r="E91" s="403">
        <v>650</v>
      </c>
      <c r="F91" s="404">
        <v>0.12</v>
      </c>
      <c r="G91" s="403">
        <v>12</v>
      </c>
      <c r="H91" s="392">
        <v>2740</v>
      </c>
      <c r="I91" s="393">
        <f t="shared" si="1"/>
        <v>32880</v>
      </c>
    </row>
    <row r="92" spans="1:10" ht="18.75">
      <c r="A92" s="400">
        <v>18</v>
      </c>
      <c r="B92" s="218" t="s">
        <v>1076</v>
      </c>
      <c r="C92" s="406">
        <v>1</v>
      </c>
      <c r="D92" s="403">
        <v>500</v>
      </c>
      <c r="E92" s="219">
        <v>1000</v>
      </c>
      <c r="F92" s="403">
        <v>1.5</v>
      </c>
      <c r="G92" s="403">
        <v>750</v>
      </c>
      <c r="H92" s="392">
        <v>2740</v>
      </c>
      <c r="I92" s="393">
        <f t="shared" si="1"/>
        <v>2055000</v>
      </c>
    </row>
    <row r="93" spans="1:10" ht="18.75">
      <c r="A93" s="400">
        <v>19</v>
      </c>
      <c r="B93" s="218" t="s">
        <v>1077</v>
      </c>
      <c r="C93" s="406">
        <v>1</v>
      </c>
      <c r="D93" s="403">
        <v>500</v>
      </c>
      <c r="E93" s="403">
        <v>650</v>
      </c>
      <c r="F93" s="403">
        <v>1.2</v>
      </c>
      <c r="G93" s="403">
        <v>600</v>
      </c>
      <c r="H93" s="392">
        <v>2740</v>
      </c>
      <c r="I93" s="393">
        <f t="shared" si="1"/>
        <v>1644000</v>
      </c>
    </row>
    <row r="94" spans="1:10" ht="16.5">
      <c r="A94" s="395"/>
      <c r="B94" s="396" t="s">
        <v>5</v>
      </c>
      <c r="C94" s="391"/>
      <c r="D94" s="225"/>
      <c r="E94" s="403"/>
      <c r="F94" s="225"/>
      <c r="G94" s="401">
        <v>17991</v>
      </c>
      <c r="H94" s="395"/>
      <c r="I94" s="407"/>
    </row>
    <row r="95" spans="1:10" ht="16.5">
      <c r="A95" s="408"/>
      <c r="B95" s="409" t="s">
        <v>1065</v>
      </c>
      <c r="C95" s="410"/>
      <c r="D95" s="410"/>
      <c r="E95" s="410"/>
      <c r="F95" s="410"/>
      <c r="G95" s="411">
        <v>92725</v>
      </c>
      <c r="H95" s="408"/>
      <c r="I95" s="412">
        <f>G95*2740</f>
        <v>254066500</v>
      </c>
      <c r="J95" s="47">
        <f>I95*1897*1.1/2740</f>
        <v>193489257.50000003</v>
      </c>
    </row>
    <row r="97" spans="1:10" ht="16.5">
      <c r="A97" s="128" t="s">
        <v>4</v>
      </c>
      <c r="B97" s="129" t="s">
        <v>1079</v>
      </c>
      <c r="C97" s="125"/>
      <c r="D97" s="126"/>
      <c r="E97" s="126"/>
      <c r="F97" s="126"/>
      <c r="G97" s="126"/>
      <c r="H97" s="125"/>
      <c r="I97" s="127"/>
    </row>
    <row r="98" spans="1:10" ht="51" customHeight="1">
      <c r="A98" s="8" t="s">
        <v>0</v>
      </c>
      <c r="B98" s="8" t="s">
        <v>10</v>
      </c>
      <c r="C98" s="8" t="s">
        <v>9</v>
      </c>
      <c r="D98" s="8" t="s">
        <v>1080</v>
      </c>
      <c r="E98" s="8" t="s">
        <v>1081</v>
      </c>
      <c r="F98" s="8" t="s">
        <v>1082</v>
      </c>
      <c r="G98" s="8" t="s">
        <v>1083</v>
      </c>
      <c r="H98" s="8" t="s">
        <v>34</v>
      </c>
      <c r="I98" s="8" t="s">
        <v>35</v>
      </c>
    </row>
    <row r="99" spans="1:10" ht="24" customHeight="1">
      <c r="A99" s="377">
        <v>1</v>
      </c>
      <c r="B99" s="378" t="s">
        <v>1084</v>
      </c>
      <c r="C99" s="377" t="s">
        <v>203</v>
      </c>
      <c r="D99" s="379">
        <v>0.3</v>
      </c>
      <c r="E99" s="379">
        <v>340</v>
      </c>
      <c r="F99" s="379">
        <v>16</v>
      </c>
      <c r="G99" s="380">
        <f>D99*E99*F99</f>
        <v>1632</v>
      </c>
      <c r="H99" s="381">
        <v>23000</v>
      </c>
      <c r="I99" s="381">
        <f>G99*H99</f>
        <v>37536000</v>
      </c>
    </row>
    <row r="100" spans="1:10" ht="21.75" customHeight="1">
      <c r="A100" s="373"/>
      <c r="B100" s="374" t="s">
        <v>1085</v>
      </c>
      <c r="C100" s="373"/>
      <c r="D100" s="375"/>
      <c r="E100" s="375"/>
      <c r="F100" s="375"/>
      <c r="G100" s="375"/>
      <c r="H100" s="373"/>
      <c r="I100" s="376">
        <f>SUM(I99)</f>
        <v>37536000</v>
      </c>
      <c r="J100" s="47">
        <f>290000/13*G99</f>
        <v>36406153.846153848</v>
      </c>
    </row>
    <row r="103" spans="1:10" ht="16.5">
      <c r="A103" s="68" t="s">
        <v>1057</v>
      </c>
      <c r="B103" s="104" t="s">
        <v>12</v>
      </c>
      <c r="C103" s="68"/>
      <c r="D103" s="105"/>
      <c r="E103" s="105"/>
      <c r="F103" s="106"/>
      <c r="G103"/>
    </row>
    <row r="104" spans="1:10" ht="82.5">
      <c r="A104" s="4" t="s">
        <v>0</v>
      </c>
      <c r="B104" s="4" t="s">
        <v>10</v>
      </c>
      <c r="C104" s="17" t="s">
        <v>1</v>
      </c>
      <c r="D104" s="17" t="s">
        <v>117</v>
      </c>
      <c r="E104" s="17" t="s">
        <v>1090</v>
      </c>
      <c r="F104" s="17" t="s">
        <v>1113</v>
      </c>
      <c r="G104" s="17" t="s">
        <v>1083</v>
      </c>
      <c r="H104" s="17" t="s">
        <v>34</v>
      </c>
      <c r="I104" s="17" t="s">
        <v>35</v>
      </c>
    </row>
    <row r="105" spans="1:10" ht="16.5">
      <c r="A105" s="368">
        <v>1</v>
      </c>
      <c r="B105" s="369" t="s">
        <v>1086</v>
      </c>
      <c r="C105" s="370" t="s">
        <v>1087</v>
      </c>
      <c r="D105" s="370">
        <v>0.1</v>
      </c>
      <c r="E105" s="371">
        <v>3824</v>
      </c>
      <c r="F105" s="370">
        <v>16</v>
      </c>
      <c r="G105" s="372">
        <f>D105*E105*F105</f>
        <v>6118.4000000000005</v>
      </c>
      <c r="H105" s="371">
        <v>14500</v>
      </c>
      <c r="I105" s="371">
        <f>G105*H105</f>
        <v>88716800.000000015</v>
      </c>
    </row>
    <row r="106" spans="1:10" ht="16.5">
      <c r="A106" s="359">
        <v>2</v>
      </c>
      <c r="B106" s="360" t="s">
        <v>1088</v>
      </c>
      <c r="C106" s="361" t="s">
        <v>1087</v>
      </c>
      <c r="D106" s="361">
        <v>0.03</v>
      </c>
      <c r="E106" s="362">
        <v>1960</v>
      </c>
      <c r="F106" s="361">
        <v>16</v>
      </c>
      <c r="G106" s="363">
        <f>D106*E106*F106</f>
        <v>940.8</v>
      </c>
      <c r="H106" s="362">
        <v>14500</v>
      </c>
      <c r="I106" s="362">
        <f>G106*H106</f>
        <v>13641600</v>
      </c>
    </row>
    <row r="107" spans="1:10" ht="16.5">
      <c r="A107" s="364"/>
      <c r="B107" s="365" t="s">
        <v>1089</v>
      </c>
      <c r="C107" s="366"/>
      <c r="D107" s="366"/>
      <c r="E107" s="366"/>
      <c r="F107" s="366"/>
      <c r="G107" s="367">
        <f>SUM(G105:G106)</f>
        <v>7059.2000000000007</v>
      </c>
      <c r="H107" s="367"/>
      <c r="I107" s="367">
        <f>I105+I106</f>
        <v>102358400.00000001</v>
      </c>
      <c r="J107" s="459">
        <f>I107</f>
        <v>102358400.00000001</v>
      </c>
    </row>
    <row r="108" spans="1:10" ht="18.75">
      <c r="A108" s="92"/>
      <c r="B108" s="92"/>
      <c r="C108" s="92"/>
      <c r="D108" s="92"/>
      <c r="E108" s="92"/>
      <c r="F108" s="92"/>
      <c r="G108" s="92"/>
    </row>
    <row r="109" spans="1:10" ht="16.5">
      <c r="F109" s="133" t="s">
        <v>1091</v>
      </c>
      <c r="I109" s="134">
        <f>I95+I100+I107</f>
        <v>393960900</v>
      </c>
      <c r="J109" s="459">
        <f>J95+J100+J107</f>
        <v>332253811.34615391</v>
      </c>
    </row>
  </sheetData>
  <mergeCells count="3">
    <mergeCell ref="B74:G74"/>
    <mergeCell ref="A2:I2"/>
    <mergeCell ref="A3:I3"/>
  </mergeCells>
  <pageMargins left="0.66929133858267698" right="0.23622047244094499" top="0.511811023622047" bottom="0.35" header="0.31496062992126" footer="0.15748031496063"/>
  <pageSetup paperSize="9" orientation="landscape" horizontalDpi="4294967295" verticalDpi="4294967295"/>
  <headerFooter>
    <oddFooter>&amp;C&amp;P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56"/>
  <sheetViews>
    <sheetView topLeftCell="A36" workbookViewId="0">
      <selection activeCell="G9" sqref="G9:H9"/>
    </sheetView>
  </sheetViews>
  <sheetFormatPr defaultColWidth="8.85546875" defaultRowHeight="16.5"/>
  <cols>
    <col min="1" max="1" width="6.28515625" customWidth="1"/>
    <col min="2" max="2" width="32.7109375" customWidth="1"/>
    <col min="3" max="3" width="8.140625" customWidth="1"/>
    <col min="4" max="4" width="13.140625" customWidth="1"/>
    <col min="5" max="5" width="12.42578125" style="53" customWidth="1"/>
    <col min="6" max="6" width="15.85546875" style="53" bestFit="1" customWidth="1"/>
    <col min="7" max="7" width="16.42578125" customWidth="1"/>
    <col min="8" max="8" width="33.7109375" customWidth="1"/>
    <col min="10" max="10" width="35.7109375" style="460" customWidth="1"/>
    <col min="11" max="11" width="12.7109375" style="460" customWidth="1"/>
    <col min="12" max="12" width="22.85546875" customWidth="1"/>
    <col min="13" max="13" width="23.7109375" customWidth="1"/>
  </cols>
  <sheetData>
    <row r="1" spans="1:13">
      <c r="B1" s="14" t="s">
        <v>62</v>
      </c>
    </row>
    <row r="2" spans="1:13" ht="24" customHeight="1">
      <c r="A2" s="528" t="s">
        <v>118</v>
      </c>
      <c r="B2" s="528"/>
      <c r="C2" s="528"/>
      <c r="D2" s="528"/>
      <c r="E2" s="528"/>
      <c r="F2" s="528"/>
    </row>
    <row r="3" spans="1:13">
      <c r="A3" s="529"/>
      <c r="B3" s="529"/>
      <c r="C3" s="529"/>
      <c r="D3" s="529"/>
      <c r="E3" s="529"/>
      <c r="F3" s="529"/>
    </row>
    <row r="4" spans="1:13">
      <c r="A4" s="120"/>
      <c r="B4" s="120"/>
      <c r="C4" s="120"/>
      <c r="D4" s="120"/>
      <c r="E4" s="136"/>
      <c r="F4" s="136"/>
    </row>
    <row r="5" spans="1:13">
      <c r="A5" s="135" t="s">
        <v>1112</v>
      </c>
      <c r="B5" s="120"/>
      <c r="C5" s="120"/>
      <c r="D5" s="120"/>
      <c r="E5" s="136"/>
      <c r="F5" s="136"/>
    </row>
    <row r="6" spans="1:13" s="94" customFormat="1">
      <c r="A6" s="530" t="s">
        <v>8</v>
      </c>
      <c r="B6" s="532" t="s">
        <v>1092</v>
      </c>
      <c r="C6" s="413" t="s">
        <v>1093</v>
      </c>
      <c r="D6" s="532" t="s">
        <v>69</v>
      </c>
      <c r="E6" s="534" t="s">
        <v>34</v>
      </c>
      <c r="F6" s="534" t="s">
        <v>35</v>
      </c>
      <c r="G6" s="534" t="s">
        <v>2</v>
      </c>
      <c r="H6" s="534"/>
      <c r="J6" s="527" t="s">
        <v>1213</v>
      </c>
      <c r="K6" s="527"/>
      <c r="L6" s="463"/>
      <c r="M6" s="463"/>
    </row>
    <row r="7" spans="1:13" s="94" customFormat="1" ht="33">
      <c r="A7" s="531"/>
      <c r="B7" s="533"/>
      <c r="C7" s="435" t="s">
        <v>1094</v>
      </c>
      <c r="D7" s="533"/>
      <c r="E7" s="535"/>
      <c r="F7" s="535"/>
      <c r="G7" s="535"/>
      <c r="H7" s="535"/>
      <c r="J7" s="527"/>
      <c r="K7" s="527"/>
      <c r="L7" s="463" t="s">
        <v>1205</v>
      </c>
      <c r="M7" s="463" t="s">
        <v>1206</v>
      </c>
    </row>
    <row r="8" spans="1:13" s="94" customFormat="1" ht="21" customHeight="1">
      <c r="A8" s="417">
        <v>1</v>
      </c>
      <c r="B8" s="433" t="s">
        <v>1095</v>
      </c>
      <c r="C8" s="417" t="s">
        <v>224</v>
      </c>
      <c r="D8" s="417">
        <v>5</v>
      </c>
      <c r="E8" s="434">
        <v>200000</v>
      </c>
      <c r="F8" s="434">
        <f>D8*E8</f>
        <v>1000000</v>
      </c>
      <c r="G8" s="539" t="s">
        <v>1155</v>
      </c>
      <c r="H8" s="539"/>
      <c r="J8" s="461" t="s">
        <v>1095</v>
      </c>
      <c r="K8" s="462">
        <v>200000</v>
      </c>
      <c r="L8" s="462">
        <v>200000</v>
      </c>
      <c r="M8" s="464">
        <f>L8*D8</f>
        <v>1000000</v>
      </c>
    </row>
    <row r="9" spans="1:13" s="94" customFormat="1" ht="21" customHeight="1">
      <c r="A9" s="217">
        <v>2</v>
      </c>
      <c r="B9" s="223" t="s">
        <v>1096</v>
      </c>
      <c r="C9" s="217" t="s">
        <v>75</v>
      </c>
      <c r="D9" s="217">
        <v>5</v>
      </c>
      <c r="E9" s="430">
        <v>1000000</v>
      </c>
      <c r="F9" s="430">
        <f t="shared" ref="F9:F18" si="0">D9*E9</f>
        <v>5000000</v>
      </c>
      <c r="G9" s="540" t="s">
        <v>1156</v>
      </c>
      <c r="H9" s="540"/>
      <c r="J9" s="461" t="s">
        <v>1096</v>
      </c>
      <c r="K9" s="462">
        <v>1000000</v>
      </c>
      <c r="L9" s="462">
        <v>1000000</v>
      </c>
      <c r="M9" s="464">
        <f t="shared" ref="M9:M18" si="1">L9*D9</f>
        <v>5000000</v>
      </c>
    </row>
    <row r="10" spans="1:13" s="94" customFormat="1" ht="21" customHeight="1">
      <c r="A10" s="217">
        <v>3</v>
      </c>
      <c r="B10" s="223" t="s">
        <v>1097</v>
      </c>
      <c r="C10" s="217" t="s">
        <v>75</v>
      </c>
      <c r="D10" s="217">
        <v>3</v>
      </c>
      <c r="E10" s="430">
        <v>1500000</v>
      </c>
      <c r="F10" s="430">
        <f t="shared" si="0"/>
        <v>4500000</v>
      </c>
      <c r="G10" s="540" t="s">
        <v>1116</v>
      </c>
      <c r="H10" s="540"/>
      <c r="J10" s="461" t="s">
        <v>1097</v>
      </c>
      <c r="K10" s="462">
        <v>1500000</v>
      </c>
      <c r="L10" s="462">
        <v>1500000</v>
      </c>
      <c r="M10" s="464">
        <f t="shared" si="1"/>
        <v>4500000</v>
      </c>
    </row>
    <row r="11" spans="1:13" s="94" customFormat="1" ht="21" customHeight="1">
      <c r="A11" s="217">
        <v>4</v>
      </c>
      <c r="B11" s="223" t="s">
        <v>1028</v>
      </c>
      <c r="C11" s="217" t="s">
        <v>224</v>
      </c>
      <c r="D11" s="217">
        <v>3</v>
      </c>
      <c r="E11" s="430">
        <v>500000</v>
      </c>
      <c r="F11" s="430">
        <f t="shared" si="0"/>
        <v>1500000</v>
      </c>
      <c r="G11" s="540" t="s">
        <v>1117</v>
      </c>
      <c r="H11" s="540"/>
      <c r="J11" s="461" t="s">
        <v>1028</v>
      </c>
      <c r="K11" s="462">
        <v>200000</v>
      </c>
      <c r="L11" s="462">
        <v>200000</v>
      </c>
      <c r="M11" s="464">
        <f t="shared" si="1"/>
        <v>600000</v>
      </c>
    </row>
    <row r="12" spans="1:13" s="94" customFormat="1" ht="21" customHeight="1">
      <c r="A12" s="217">
        <v>5</v>
      </c>
      <c r="B12" s="223" t="s">
        <v>1098</v>
      </c>
      <c r="C12" s="217" t="s">
        <v>224</v>
      </c>
      <c r="D12" s="217">
        <v>5</v>
      </c>
      <c r="E12" s="430">
        <v>500000</v>
      </c>
      <c r="F12" s="430">
        <f t="shared" si="0"/>
        <v>2500000</v>
      </c>
      <c r="G12" s="540" t="s">
        <v>1118</v>
      </c>
      <c r="H12" s="540"/>
      <c r="J12" s="461" t="s">
        <v>1098</v>
      </c>
      <c r="K12" s="462">
        <v>500000</v>
      </c>
      <c r="L12" s="462">
        <v>500000</v>
      </c>
      <c r="M12" s="464">
        <f t="shared" si="1"/>
        <v>2500000</v>
      </c>
    </row>
    <row r="13" spans="1:13" s="94" customFormat="1" ht="21" customHeight="1">
      <c r="A13" s="217">
        <v>6</v>
      </c>
      <c r="B13" s="223" t="s">
        <v>1099</v>
      </c>
      <c r="C13" s="217" t="s">
        <v>224</v>
      </c>
      <c r="D13" s="217">
        <v>2</v>
      </c>
      <c r="E13" s="430">
        <v>700000</v>
      </c>
      <c r="F13" s="430">
        <f t="shared" si="0"/>
        <v>1400000</v>
      </c>
      <c r="G13" s="540" t="s">
        <v>1119</v>
      </c>
      <c r="H13" s="540"/>
      <c r="J13" s="461" t="s">
        <v>1099</v>
      </c>
      <c r="K13" s="462">
        <v>500000</v>
      </c>
      <c r="L13" s="462">
        <v>500000</v>
      </c>
      <c r="M13" s="464">
        <f t="shared" si="1"/>
        <v>1000000</v>
      </c>
    </row>
    <row r="14" spans="1:13" s="94" customFormat="1" ht="21" customHeight="1">
      <c r="A14" s="217">
        <v>7</v>
      </c>
      <c r="B14" s="223" t="s">
        <v>1100</v>
      </c>
      <c r="C14" s="217" t="s">
        <v>213</v>
      </c>
      <c r="D14" s="217">
        <v>3</v>
      </c>
      <c r="E14" s="430">
        <v>200000</v>
      </c>
      <c r="F14" s="430">
        <f t="shared" si="0"/>
        <v>600000</v>
      </c>
      <c r="G14" s="540" t="s">
        <v>1120</v>
      </c>
      <c r="H14" s="540"/>
      <c r="J14" s="461" t="s">
        <v>1100</v>
      </c>
      <c r="K14" s="462">
        <v>200000</v>
      </c>
      <c r="L14" s="462">
        <v>200000</v>
      </c>
      <c r="M14" s="464">
        <f t="shared" si="1"/>
        <v>600000</v>
      </c>
    </row>
    <row r="15" spans="1:13" s="94" customFormat="1" ht="21" customHeight="1">
      <c r="A15" s="217">
        <v>8</v>
      </c>
      <c r="B15" s="223" t="s">
        <v>1101</v>
      </c>
      <c r="C15" s="217" t="s">
        <v>213</v>
      </c>
      <c r="D15" s="217">
        <v>3</v>
      </c>
      <c r="E15" s="430">
        <v>150000</v>
      </c>
      <c r="F15" s="430">
        <f t="shared" si="0"/>
        <v>450000</v>
      </c>
      <c r="G15" s="540" t="s">
        <v>1121</v>
      </c>
      <c r="H15" s="540"/>
      <c r="J15" s="461" t="s">
        <v>1101</v>
      </c>
      <c r="K15" s="462">
        <v>100000</v>
      </c>
      <c r="L15" s="462">
        <v>100000</v>
      </c>
      <c r="M15" s="464">
        <f t="shared" si="1"/>
        <v>300000</v>
      </c>
    </row>
    <row r="16" spans="1:13" s="94" customFormat="1" ht="21" customHeight="1">
      <c r="A16" s="217">
        <v>9</v>
      </c>
      <c r="B16" s="223" t="s">
        <v>1068</v>
      </c>
      <c r="C16" s="217" t="s">
        <v>213</v>
      </c>
      <c r="D16" s="217">
        <v>5</v>
      </c>
      <c r="E16" s="430">
        <v>80000</v>
      </c>
      <c r="F16" s="430">
        <f t="shared" si="0"/>
        <v>400000</v>
      </c>
      <c r="G16" s="540" t="s">
        <v>1122</v>
      </c>
      <c r="H16" s="540"/>
      <c r="J16" s="461" t="s">
        <v>1068</v>
      </c>
      <c r="K16" s="462">
        <v>80000</v>
      </c>
      <c r="L16" s="462">
        <v>80000</v>
      </c>
      <c r="M16" s="464">
        <f t="shared" si="1"/>
        <v>400000</v>
      </c>
    </row>
    <row r="17" spans="1:13" s="94" customFormat="1" ht="21" customHeight="1">
      <c r="A17" s="217">
        <v>10</v>
      </c>
      <c r="B17" s="223" t="s">
        <v>99</v>
      </c>
      <c r="C17" s="217" t="s">
        <v>224</v>
      </c>
      <c r="D17" s="217">
        <v>3</v>
      </c>
      <c r="E17" s="430">
        <v>3000000</v>
      </c>
      <c r="F17" s="430">
        <f t="shared" si="0"/>
        <v>9000000</v>
      </c>
      <c r="G17" s="540" t="s">
        <v>1123</v>
      </c>
      <c r="H17" s="540"/>
      <c r="J17" s="461" t="s">
        <v>99</v>
      </c>
      <c r="K17" s="462">
        <v>200000</v>
      </c>
      <c r="L17" s="462">
        <v>200000</v>
      </c>
      <c r="M17" s="464">
        <f t="shared" si="1"/>
        <v>600000</v>
      </c>
    </row>
    <row r="18" spans="1:13" s="94" customFormat="1" ht="21" customHeight="1">
      <c r="A18" s="229">
        <v>11</v>
      </c>
      <c r="B18" s="431" t="s">
        <v>1102</v>
      </c>
      <c r="C18" s="229" t="s">
        <v>213</v>
      </c>
      <c r="D18" s="229">
        <v>3</v>
      </c>
      <c r="E18" s="432">
        <v>500000</v>
      </c>
      <c r="F18" s="432">
        <f t="shared" si="0"/>
        <v>1500000</v>
      </c>
      <c r="G18" s="541" t="s">
        <v>1124</v>
      </c>
      <c r="H18" s="541"/>
      <c r="J18" s="461" t="s">
        <v>1102</v>
      </c>
      <c r="K18" s="462">
        <v>500000</v>
      </c>
      <c r="L18" s="462">
        <v>500000</v>
      </c>
      <c r="M18" s="464">
        <f t="shared" si="1"/>
        <v>1500000</v>
      </c>
    </row>
    <row r="19" spans="1:13" s="94" customFormat="1" ht="21" customHeight="1">
      <c r="A19" s="436"/>
      <c r="B19" s="437"/>
      <c r="C19" s="436"/>
      <c r="D19" s="436"/>
      <c r="E19" s="429" t="s">
        <v>1114</v>
      </c>
      <c r="F19" s="429">
        <f>SUM(F8:F18)</f>
        <v>27850000</v>
      </c>
      <c r="G19" s="438"/>
      <c r="H19" s="438"/>
      <c r="J19" s="460"/>
      <c r="K19" s="460"/>
      <c r="L19" s="460"/>
      <c r="M19" s="465">
        <f>SUM(M8:M18)</f>
        <v>18000000</v>
      </c>
    </row>
    <row r="20" spans="1:13" s="94" customFormat="1" ht="44.25" customHeight="1">
      <c r="A20" s="135" t="s">
        <v>1103</v>
      </c>
      <c r="B20" s="11"/>
      <c r="C20"/>
      <c r="D20"/>
      <c r="E20" s="53"/>
      <c r="F20" s="53"/>
      <c r="J20" s="460"/>
      <c r="K20" s="460"/>
      <c r="L20" s="460"/>
    </row>
    <row r="21" spans="1:13" s="94" customFormat="1">
      <c r="A21" s="536" t="s">
        <v>0</v>
      </c>
      <c r="B21" s="536" t="s">
        <v>1104</v>
      </c>
      <c r="C21" s="423" t="s">
        <v>1093</v>
      </c>
      <c r="D21" s="423" t="s">
        <v>1106</v>
      </c>
      <c r="E21" s="537" t="s">
        <v>1125</v>
      </c>
      <c r="F21" s="538" t="s">
        <v>34</v>
      </c>
      <c r="G21" s="538" t="s">
        <v>35</v>
      </c>
      <c r="H21" s="538" t="s">
        <v>2</v>
      </c>
      <c r="J21" s="460"/>
      <c r="K21" s="460"/>
      <c r="L21" s="460"/>
    </row>
    <row r="22" spans="1:13" s="94" customFormat="1" ht="33">
      <c r="A22" s="536"/>
      <c r="B22" s="536"/>
      <c r="C22" s="422" t="s">
        <v>1105</v>
      </c>
      <c r="D22" s="422" t="s">
        <v>1107</v>
      </c>
      <c r="E22" s="537"/>
      <c r="F22" s="538"/>
      <c r="G22" s="538"/>
      <c r="H22" s="538"/>
      <c r="J22" s="460"/>
      <c r="K22" s="460"/>
      <c r="L22" s="460"/>
    </row>
    <row r="23" spans="1:13" s="94" customFormat="1">
      <c r="A23" s="417">
        <v>1</v>
      </c>
      <c r="B23" s="418" t="s">
        <v>1052</v>
      </c>
      <c r="C23" s="417" t="s">
        <v>224</v>
      </c>
      <c r="D23" s="417">
        <v>2</v>
      </c>
      <c r="E23" s="419">
        <v>6</v>
      </c>
      <c r="F23" s="420">
        <v>100000</v>
      </c>
      <c r="G23" s="420">
        <f>D23*E23*F23</f>
        <v>1200000</v>
      </c>
      <c r="H23" s="421" t="s">
        <v>1115</v>
      </c>
      <c r="J23" s="461" t="s">
        <v>1052</v>
      </c>
      <c r="K23" s="462">
        <v>50000</v>
      </c>
      <c r="L23" s="462">
        <v>50000</v>
      </c>
      <c r="M23" s="464">
        <f>L23*D23*E23</f>
        <v>600000</v>
      </c>
    </row>
    <row r="24" spans="1:13" s="94" customFormat="1">
      <c r="A24" s="217">
        <v>2</v>
      </c>
      <c r="B24" s="225" t="s">
        <v>1061</v>
      </c>
      <c r="C24" s="217" t="s">
        <v>224</v>
      </c>
      <c r="D24" s="217">
        <v>1</v>
      </c>
      <c r="E24" s="414">
        <v>6</v>
      </c>
      <c r="F24" s="415">
        <v>100000</v>
      </c>
      <c r="G24" s="415">
        <f t="shared" ref="G24:G53" si="2">D24*E24*F24</f>
        <v>600000</v>
      </c>
      <c r="H24" s="416" t="s">
        <v>1115</v>
      </c>
      <c r="J24" s="461" t="s">
        <v>1061</v>
      </c>
      <c r="K24" s="462">
        <v>50000</v>
      </c>
      <c r="L24" s="462">
        <v>50000</v>
      </c>
      <c r="M24" s="464">
        <f t="shared" ref="M24:M53" si="3">L24*D24*E24</f>
        <v>300000</v>
      </c>
    </row>
    <row r="25" spans="1:13" s="94" customFormat="1">
      <c r="A25" s="217">
        <v>3</v>
      </c>
      <c r="B25" s="405" t="s">
        <v>1062</v>
      </c>
      <c r="C25" s="217" t="s">
        <v>224</v>
      </c>
      <c r="D25" s="217">
        <v>1</v>
      </c>
      <c r="E25" s="414">
        <v>6</v>
      </c>
      <c r="F25" s="415">
        <v>100000</v>
      </c>
      <c r="G25" s="415">
        <f t="shared" si="2"/>
        <v>600000</v>
      </c>
      <c r="H25" s="416" t="s">
        <v>1115</v>
      </c>
      <c r="J25" s="461" t="s">
        <v>1062</v>
      </c>
      <c r="K25" s="462">
        <v>50000</v>
      </c>
      <c r="L25" s="462">
        <v>50000</v>
      </c>
      <c r="M25" s="464">
        <f t="shared" si="3"/>
        <v>300000</v>
      </c>
    </row>
    <row r="26" spans="1:13" s="1" customFormat="1">
      <c r="A26" s="217">
        <v>4</v>
      </c>
      <c r="B26" s="405" t="s">
        <v>1050</v>
      </c>
      <c r="C26" s="217" t="s">
        <v>224</v>
      </c>
      <c r="D26" s="217">
        <v>1</v>
      </c>
      <c r="E26" s="414">
        <v>6</v>
      </c>
      <c r="F26" s="415">
        <v>100000</v>
      </c>
      <c r="G26" s="415">
        <f t="shared" si="2"/>
        <v>600000</v>
      </c>
      <c r="H26" s="416" t="s">
        <v>1115</v>
      </c>
      <c r="J26" s="461" t="s">
        <v>1050</v>
      </c>
      <c r="K26" s="462">
        <v>100000</v>
      </c>
      <c r="L26" s="462">
        <v>100000</v>
      </c>
      <c r="M26" s="464">
        <f t="shared" si="3"/>
        <v>600000</v>
      </c>
    </row>
    <row r="27" spans="1:13">
      <c r="A27" s="217">
        <v>5</v>
      </c>
      <c r="B27" s="225" t="s">
        <v>1042</v>
      </c>
      <c r="C27" s="217" t="s">
        <v>224</v>
      </c>
      <c r="D27" s="217">
        <v>1</v>
      </c>
      <c r="E27" s="414">
        <v>6</v>
      </c>
      <c r="F27" s="415">
        <v>100000</v>
      </c>
      <c r="G27" s="415">
        <f t="shared" si="2"/>
        <v>600000</v>
      </c>
      <c r="H27" s="416" t="s">
        <v>1115</v>
      </c>
      <c r="J27" s="461" t="s">
        <v>1042</v>
      </c>
      <c r="K27" s="462">
        <v>100000</v>
      </c>
      <c r="L27" s="462">
        <v>100000</v>
      </c>
      <c r="M27" s="464">
        <f t="shared" si="3"/>
        <v>600000</v>
      </c>
    </row>
    <row r="28" spans="1:13">
      <c r="A28" s="217">
        <v>6</v>
      </c>
      <c r="B28" s="218" t="s">
        <v>1108</v>
      </c>
      <c r="C28" s="217" t="s">
        <v>254</v>
      </c>
      <c r="D28" s="217">
        <v>11</v>
      </c>
      <c r="E28" s="414">
        <v>6</v>
      </c>
      <c r="F28" s="415">
        <v>500000</v>
      </c>
      <c r="G28" s="415">
        <f t="shared" si="2"/>
        <v>33000000</v>
      </c>
      <c r="H28" s="416" t="s">
        <v>1115</v>
      </c>
      <c r="J28" s="461" t="s">
        <v>1108</v>
      </c>
      <c r="K28" s="462">
        <v>500000</v>
      </c>
      <c r="L28" s="462">
        <v>500000</v>
      </c>
      <c r="M28" s="464">
        <f t="shared" si="3"/>
        <v>33000000</v>
      </c>
    </row>
    <row r="29" spans="1:13">
      <c r="A29" s="217">
        <v>7</v>
      </c>
      <c r="B29" s="225" t="s">
        <v>1051</v>
      </c>
      <c r="C29" s="217" t="s">
        <v>224</v>
      </c>
      <c r="D29" s="217">
        <v>1</v>
      </c>
      <c r="E29" s="414">
        <v>6</v>
      </c>
      <c r="F29" s="415">
        <v>250000</v>
      </c>
      <c r="G29" s="415">
        <f t="shared" si="2"/>
        <v>1500000</v>
      </c>
      <c r="H29" s="416" t="s">
        <v>1115</v>
      </c>
      <c r="J29" s="461" t="s">
        <v>1051</v>
      </c>
      <c r="K29" s="462">
        <v>250000</v>
      </c>
      <c r="L29" s="462">
        <v>250000</v>
      </c>
      <c r="M29" s="464">
        <f t="shared" si="3"/>
        <v>1500000</v>
      </c>
    </row>
    <row r="30" spans="1:13">
      <c r="A30" s="217">
        <v>8</v>
      </c>
      <c r="B30" s="225" t="s">
        <v>1046</v>
      </c>
      <c r="C30" s="217" t="s">
        <v>224</v>
      </c>
      <c r="D30" s="217">
        <v>1</v>
      </c>
      <c r="E30" s="414">
        <v>6</v>
      </c>
      <c r="F30" s="415">
        <v>250000</v>
      </c>
      <c r="G30" s="415">
        <f t="shared" si="2"/>
        <v>1500000</v>
      </c>
      <c r="H30" s="416" t="s">
        <v>1115</v>
      </c>
      <c r="J30" s="461" t="s">
        <v>1046</v>
      </c>
      <c r="K30" s="462">
        <v>250000</v>
      </c>
      <c r="L30" s="462">
        <v>250000</v>
      </c>
      <c r="M30" s="464">
        <f t="shared" si="3"/>
        <v>1500000</v>
      </c>
    </row>
    <row r="31" spans="1:13">
      <c r="A31" s="217">
        <v>9</v>
      </c>
      <c r="B31" s="225" t="s">
        <v>1043</v>
      </c>
      <c r="C31" s="217" t="s">
        <v>224</v>
      </c>
      <c r="D31" s="217">
        <v>1</v>
      </c>
      <c r="E31" s="414">
        <v>6</v>
      </c>
      <c r="F31" s="415">
        <v>150000</v>
      </c>
      <c r="G31" s="415">
        <f t="shared" si="2"/>
        <v>900000</v>
      </c>
      <c r="H31" s="416" t="s">
        <v>1115</v>
      </c>
      <c r="J31" s="461" t="s">
        <v>1043</v>
      </c>
      <c r="K31" s="462">
        <v>150000</v>
      </c>
      <c r="L31" s="462">
        <v>150000</v>
      </c>
      <c r="M31" s="464">
        <f t="shared" si="3"/>
        <v>900000</v>
      </c>
    </row>
    <row r="32" spans="1:13">
      <c r="A32" s="217">
        <v>10</v>
      </c>
      <c r="B32" s="225" t="s">
        <v>1039</v>
      </c>
      <c r="C32" s="217" t="s">
        <v>224</v>
      </c>
      <c r="D32" s="217">
        <v>1</v>
      </c>
      <c r="E32" s="414">
        <v>6</v>
      </c>
      <c r="F32" s="415">
        <v>150000</v>
      </c>
      <c r="G32" s="415">
        <f t="shared" si="2"/>
        <v>900000</v>
      </c>
      <c r="H32" s="416" t="s">
        <v>1115</v>
      </c>
      <c r="J32" s="461" t="s">
        <v>1039</v>
      </c>
      <c r="K32" s="462">
        <v>150000</v>
      </c>
      <c r="L32" s="462">
        <v>150000</v>
      </c>
      <c r="M32" s="464">
        <f t="shared" si="3"/>
        <v>900000</v>
      </c>
    </row>
    <row r="33" spans="1:13">
      <c r="A33" s="217">
        <v>11</v>
      </c>
      <c r="B33" s="218" t="s">
        <v>1109</v>
      </c>
      <c r="C33" s="217" t="s">
        <v>224</v>
      </c>
      <c r="D33" s="217">
        <v>2</v>
      </c>
      <c r="E33" s="414">
        <v>6</v>
      </c>
      <c r="F33" s="415">
        <v>150000</v>
      </c>
      <c r="G33" s="415">
        <f t="shared" si="2"/>
        <v>1800000</v>
      </c>
      <c r="H33" s="416" t="s">
        <v>1115</v>
      </c>
      <c r="J33" s="461" t="s">
        <v>1109</v>
      </c>
      <c r="K33" s="462">
        <v>150000</v>
      </c>
      <c r="L33" s="462">
        <v>150000</v>
      </c>
      <c r="M33" s="464">
        <f t="shared" si="3"/>
        <v>1800000</v>
      </c>
    </row>
    <row r="34" spans="1:13">
      <c r="A34" s="217">
        <v>12</v>
      </c>
      <c r="B34" s="225" t="s">
        <v>1044</v>
      </c>
      <c r="C34" s="217" t="s">
        <v>224</v>
      </c>
      <c r="D34" s="217">
        <v>1</v>
      </c>
      <c r="E34" s="414">
        <v>6</v>
      </c>
      <c r="F34" s="415">
        <v>150000</v>
      </c>
      <c r="G34" s="415">
        <f t="shared" si="2"/>
        <v>900000</v>
      </c>
      <c r="H34" s="416" t="s">
        <v>1115</v>
      </c>
      <c r="J34" s="461" t="s">
        <v>1044</v>
      </c>
      <c r="K34" s="462">
        <v>150000</v>
      </c>
      <c r="L34" s="462">
        <v>150000</v>
      </c>
      <c r="M34" s="464">
        <f t="shared" si="3"/>
        <v>900000</v>
      </c>
    </row>
    <row r="35" spans="1:13">
      <c r="A35" s="217">
        <v>15</v>
      </c>
      <c r="B35" s="225" t="s">
        <v>1040</v>
      </c>
      <c r="C35" s="217" t="s">
        <v>224</v>
      </c>
      <c r="D35" s="217">
        <v>1</v>
      </c>
      <c r="E35" s="414">
        <v>6</v>
      </c>
      <c r="F35" s="415">
        <v>150000</v>
      </c>
      <c r="G35" s="415">
        <f t="shared" si="2"/>
        <v>900000</v>
      </c>
      <c r="H35" s="416" t="s">
        <v>1115</v>
      </c>
      <c r="J35" s="461" t="s">
        <v>1040</v>
      </c>
      <c r="K35" s="462">
        <v>150000</v>
      </c>
      <c r="L35" s="462">
        <v>150000</v>
      </c>
      <c r="M35" s="464">
        <f t="shared" si="3"/>
        <v>900000</v>
      </c>
    </row>
    <row r="36" spans="1:13">
      <c r="A36" s="217">
        <v>16</v>
      </c>
      <c r="B36" s="218" t="s">
        <v>1026</v>
      </c>
      <c r="C36" s="217" t="s">
        <v>254</v>
      </c>
      <c r="D36" s="217">
        <v>2</v>
      </c>
      <c r="E36" s="414">
        <v>6</v>
      </c>
      <c r="F36" s="415">
        <v>150000</v>
      </c>
      <c r="G36" s="415">
        <f t="shared" si="2"/>
        <v>1800000</v>
      </c>
      <c r="H36" s="416" t="s">
        <v>1115</v>
      </c>
      <c r="J36" s="461" t="s">
        <v>1026</v>
      </c>
      <c r="K36" s="462">
        <v>150000</v>
      </c>
      <c r="L36" s="462">
        <v>150000</v>
      </c>
      <c r="M36" s="464">
        <f t="shared" si="3"/>
        <v>1800000</v>
      </c>
    </row>
    <row r="37" spans="1:13">
      <c r="A37" s="217">
        <v>17</v>
      </c>
      <c r="B37" s="225" t="s">
        <v>1110</v>
      </c>
      <c r="C37" s="217" t="s">
        <v>224</v>
      </c>
      <c r="D37" s="217">
        <v>1</v>
      </c>
      <c r="E37" s="414">
        <v>6</v>
      </c>
      <c r="F37" s="415">
        <v>150000</v>
      </c>
      <c r="G37" s="415">
        <f t="shared" si="2"/>
        <v>900000</v>
      </c>
      <c r="H37" s="416" t="s">
        <v>1115</v>
      </c>
      <c r="J37" s="461" t="s">
        <v>1110</v>
      </c>
      <c r="K37" s="462">
        <v>150000</v>
      </c>
      <c r="L37" s="462">
        <v>150000</v>
      </c>
      <c r="M37" s="464">
        <f t="shared" si="3"/>
        <v>900000</v>
      </c>
    </row>
    <row r="38" spans="1:13">
      <c r="A38" s="217">
        <v>18</v>
      </c>
      <c r="B38" s="225" t="s">
        <v>1045</v>
      </c>
      <c r="C38" s="217" t="s">
        <v>224</v>
      </c>
      <c r="D38" s="217">
        <v>1</v>
      </c>
      <c r="E38" s="414">
        <v>6</v>
      </c>
      <c r="F38" s="415">
        <v>150000</v>
      </c>
      <c r="G38" s="415">
        <f t="shared" si="2"/>
        <v>900000</v>
      </c>
      <c r="H38" s="416" t="s">
        <v>1115</v>
      </c>
      <c r="J38" s="461" t="s">
        <v>1045</v>
      </c>
      <c r="K38" s="462">
        <v>150000</v>
      </c>
      <c r="L38" s="462">
        <v>150000</v>
      </c>
      <c r="M38" s="464">
        <f t="shared" si="3"/>
        <v>900000</v>
      </c>
    </row>
    <row r="39" spans="1:13">
      <c r="A39" s="217">
        <v>19</v>
      </c>
      <c r="B39" s="225" t="s">
        <v>1036</v>
      </c>
      <c r="C39" s="217" t="s">
        <v>224</v>
      </c>
      <c r="D39" s="217">
        <v>1</v>
      </c>
      <c r="E39" s="414">
        <v>6</v>
      </c>
      <c r="F39" s="415">
        <v>150000</v>
      </c>
      <c r="G39" s="415">
        <f t="shared" si="2"/>
        <v>900000</v>
      </c>
      <c r="H39" s="416" t="s">
        <v>1115</v>
      </c>
      <c r="J39" s="461" t="s">
        <v>1036</v>
      </c>
      <c r="K39" s="462">
        <v>100000</v>
      </c>
      <c r="L39" s="462">
        <v>100000</v>
      </c>
      <c r="M39" s="464">
        <f t="shared" si="3"/>
        <v>600000</v>
      </c>
    </row>
    <row r="40" spans="1:13">
      <c r="A40" s="217">
        <v>20</v>
      </c>
      <c r="B40" s="218" t="s">
        <v>1055</v>
      </c>
      <c r="C40" s="217" t="s">
        <v>224</v>
      </c>
      <c r="D40" s="217">
        <v>1</v>
      </c>
      <c r="E40" s="414">
        <v>6</v>
      </c>
      <c r="F40" s="415">
        <v>150000</v>
      </c>
      <c r="G40" s="415">
        <f t="shared" si="2"/>
        <v>900000</v>
      </c>
      <c r="H40" s="416" t="s">
        <v>1115</v>
      </c>
      <c r="J40" s="461" t="s">
        <v>1055</v>
      </c>
      <c r="K40" s="462">
        <v>150000</v>
      </c>
      <c r="L40" s="462">
        <v>150000</v>
      </c>
      <c r="M40" s="464">
        <f t="shared" si="3"/>
        <v>900000</v>
      </c>
    </row>
    <row r="41" spans="1:13">
      <c r="A41" s="217">
        <v>21</v>
      </c>
      <c r="B41" s="225" t="s">
        <v>1060</v>
      </c>
      <c r="C41" s="217" t="s">
        <v>224</v>
      </c>
      <c r="D41" s="217">
        <v>2</v>
      </c>
      <c r="E41" s="414">
        <v>6</v>
      </c>
      <c r="F41" s="415">
        <v>150000</v>
      </c>
      <c r="G41" s="415">
        <f t="shared" si="2"/>
        <v>1800000</v>
      </c>
      <c r="H41" s="416" t="s">
        <v>1115</v>
      </c>
      <c r="J41" s="461" t="s">
        <v>1060</v>
      </c>
      <c r="K41" s="462">
        <v>100000</v>
      </c>
      <c r="L41" s="462">
        <v>100000</v>
      </c>
      <c r="M41" s="464">
        <f t="shared" si="3"/>
        <v>1200000</v>
      </c>
    </row>
    <row r="42" spans="1:13">
      <c r="A42" s="217">
        <v>22</v>
      </c>
      <c r="B42" s="218" t="s">
        <v>1056</v>
      </c>
      <c r="C42" s="217" t="s">
        <v>254</v>
      </c>
      <c r="D42" s="217">
        <v>1</v>
      </c>
      <c r="E42" s="414">
        <v>6</v>
      </c>
      <c r="F42" s="415">
        <v>150000</v>
      </c>
      <c r="G42" s="415">
        <f t="shared" si="2"/>
        <v>900000</v>
      </c>
      <c r="H42" s="416" t="s">
        <v>1115</v>
      </c>
      <c r="J42" s="461" t="s">
        <v>1056</v>
      </c>
      <c r="K42" s="462">
        <v>150000</v>
      </c>
      <c r="L42" s="462">
        <v>150000</v>
      </c>
      <c r="M42" s="464">
        <f t="shared" si="3"/>
        <v>900000</v>
      </c>
    </row>
    <row r="43" spans="1:13">
      <c r="A43" s="217">
        <v>23</v>
      </c>
      <c r="B43" s="225" t="s">
        <v>1047</v>
      </c>
      <c r="C43" s="217" t="s">
        <v>224</v>
      </c>
      <c r="D43" s="217">
        <v>1</v>
      </c>
      <c r="E43" s="414">
        <v>6</v>
      </c>
      <c r="F43" s="415">
        <v>150000</v>
      </c>
      <c r="G43" s="415">
        <f t="shared" si="2"/>
        <v>900000</v>
      </c>
      <c r="H43" s="416" t="s">
        <v>1115</v>
      </c>
      <c r="J43" s="461" t="s">
        <v>1047</v>
      </c>
      <c r="K43" s="462">
        <v>150000</v>
      </c>
      <c r="L43" s="462">
        <v>150000</v>
      </c>
      <c r="M43" s="464">
        <f t="shared" si="3"/>
        <v>900000</v>
      </c>
    </row>
    <row r="44" spans="1:13">
      <c r="A44" s="217">
        <v>24</v>
      </c>
      <c r="B44" s="225" t="s">
        <v>1048</v>
      </c>
      <c r="C44" s="217" t="s">
        <v>224</v>
      </c>
      <c r="D44" s="217">
        <v>1</v>
      </c>
      <c r="E44" s="414">
        <v>6</v>
      </c>
      <c r="F44" s="415">
        <v>150000</v>
      </c>
      <c r="G44" s="415">
        <f t="shared" si="2"/>
        <v>900000</v>
      </c>
      <c r="H44" s="416" t="s">
        <v>1115</v>
      </c>
      <c r="J44" s="461" t="s">
        <v>1048</v>
      </c>
      <c r="K44" s="462">
        <v>150000</v>
      </c>
      <c r="L44" s="462">
        <v>150000</v>
      </c>
      <c r="M44" s="464">
        <f t="shared" si="3"/>
        <v>900000</v>
      </c>
    </row>
    <row r="45" spans="1:13">
      <c r="A45" s="217">
        <v>25</v>
      </c>
      <c r="B45" s="218" t="s">
        <v>1111</v>
      </c>
      <c r="C45" s="217" t="s">
        <v>75</v>
      </c>
      <c r="D45" s="217">
        <v>18</v>
      </c>
      <c r="E45" s="414">
        <v>6</v>
      </c>
      <c r="F45" s="415">
        <v>500000</v>
      </c>
      <c r="G45" s="415">
        <f t="shared" si="2"/>
        <v>54000000</v>
      </c>
      <c r="H45" s="416" t="s">
        <v>1115</v>
      </c>
      <c r="J45" s="461" t="s">
        <v>1111</v>
      </c>
      <c r="K45" s="462">
        <v>500000</v>
      </c>
      <c r="L45" s="462">
        <v>500000</v>
      </c>
      <c r="M45" s="464">
        <f t="shared" si="3"/>
        <v>54000000</v>
      </c>
    </row>
    <row r="46" spans="1:13">
      <c r="A46" s="217">
        <v>26</v>
      </c>
      <c r="B46" s="225" t="s">
        <v>1037</v>
      </c>
      <c r="C46" s="217" t="s">
        <v>224</v>
      </c>
      <c r="D46" s="217">
        <v>1</v>
      </c>
      <c r="E46" s="414">
        <v>6</v>
      </c>
      <c r="F46" s="415">
        <v>200000</v>
      </c>
      <c r="G46" s="415">
        <f t="shared" si="2"/>
        <v>1200000</v>
      </c>
      <c r="H46" s="416" t="s">
        <v>1115</v>
      </c>
      <c r="J46" s="461" t="s">
        <v>1037</v>
      </c>
      <c r="K46" s="462">
        <v>200000</v>
      </c>
      <c r="L46" s="462">
        <v>200000</v>
      </c>
      <c r="M46" s="464">
        <f t="shared" si="3"/>
        <v>1200000</v>
      </c>
    </row>
    <row r="47" spans="1:13">
      <c r="A47" s="217">
        <v>27</v>
      </c>
      <c r="B47" s="218" t="s">
        <v>1031</v>
      </c>
      <c r="C47" s="217" t="s">
        <v>224</v>
      </c>
      <c r="D47" s="217">
        <v>2</v>
      </c>
      <c r="E47" s="414">
        <v>6</v>
      </c>
      <c r="F47" s="415">
        <v>200000</v>
      </c>
      <c r="G47" s="415">
        <f t="shared" si="2"/>
        <v>2400000</v>
      </c>
      <c r="H47" s="416" t="s">
        <v>1115</v>
      </c>
      <c r="J47" s="461" t="s">
        <v>1031</v>
      </c>
      <c r="K47" s="462">
        <v>100000</v>
      </c>
      <c r="L47" s="462">
        <v>100000</v>
      </c>
      <c r="M47" s="464">
        <f t="shared" si="3"/>
        <v>1200000</v>
      </c>
    </row>
    <row r="48" spans="1:13">
      <c r="A48" s="217">
        <v>28</v>
      </c>
      <c r="B48" s="218" t="s">
        <v>1019</v>
      </c>
      <c r="C48" s="217" t="s">
        <v>254</v>
      </c>
      <c r="D48" s="217">
        <v>10</v>
      </c>
      <c r="E48" s="414">
        <v>6</v>
      </c>
      <c r="F48" s="415">
        <v>100000</v>
      </c>
      <c r="G48" s="415">
        <f t="shared" si="2"/>
        <v>6000000</v>
      </c>
      <c r="H48" s="416" t="s">
        <v>1115</v>
      </c>
      <c r="J48" s="461" t="s">
        <v>1019</v>
      </c>
      <c r="K48" s="462">
        <v>100000</v>
      </c>
      <c r="L48" s="462">
        <v>100000</v>
      </c>
      <c r="M48" s="464">
        <f t="shared" si="3"/>
        <v>6000000</v>
      </c>
    </row>
    <row r="49" spans="1:13">
      <c r="A49" s="217">
        <v>29</v>
      </c>
      <c r="B49" s="225" t="s">
        <v>1020</v>
      </c>
      <c r="C49" s="217" t="s">
        <v>224</v>
      </c>
      <c r="D49" s="217">
        <v>18</v>
      </c>
      <c r="E49" s="414">
        <v>6</v>
      </c>
      <c r="F49" s="415">
        <v>100000</v>
      </c>
      <c r="G49" s="415">
        <f t="shared" si="2"/>
        <v>10800000</v>
      </c>
      <c r="H49" s="416" t="s">
        <v>1115</v>
      </c>
      <c r="J49" s="461" t="s">
        <v>1020</v>
      </c>
      <c r="K49" s="462">
        <v>100000</v>
      </c>
      <c r="L49" s="462">
        <v>100000</v>
      </c>
      <c r="M49" s="464">
        <f t="shared" si="3"/>
        <v>10800000</v>
      </c>
    </row>
    <row r="50" spans="1:13">
      <c r="A50" s="217">
        <v>30</v>
      </c>
      <c r="B50" s="225" t="s">
        <v>1041</v>
      </c>
      <c r="C50" s="217" t="s">
        <v>224</v>
      </c>
      <c r="D50" s="217">
        <v>1</v>
      </c>
      <c r="E50" s="414">
        <v>6</v>
      </c>
      <c r="F50" s="415">
        <v>100000</v>
      </c>
      <c r="G50" s="415">
        <f t="shared" si="2"/>
        <v>600000</v>
      </c>
      <c r="H50" s="416" t="s">
        <v>1115</v>
      </c>
      <c r="J50" s="461" t="s">
        <v>1041</v>
      </c>
      <c r="K50" s="462">
        <v>100000</v>
      </c>
      <c r="L50" s="462">
        <v>100000</v>
      </c>
      <c r="M50" s="464">
        <f t="shared" si="3"/>
        <v>600000</v>
      </c>
    </row>
    <row r="51" spans="1:13">
      <c r="A51" s="217">
        <v>31</v>
      </c>
      <c r="B51" s="218" t="s">
        <v>1028</v>
      </c>
      <c r="C51" s="217" t="s">
        <v>224</v>
      </c>
      <c r="D51" s="217">
        <v>2</v>
      </c>
      <c r="E51" s="414">
        <v>6</v>
      </c>
      <c r="F51" s="415">
        <v>200000</v>
      </c>
      <c r="G51" s="415">
        <f t="shared" si="2"/>
        <v>2400000</v>
      </c>
      <c r="H51" s="416" t="s">
        <v>1115</v>
      </c>
      <c r="J51" s="461" t="s">
        <v>1028</v>
      </c>
      <c r="K51" s="462">
        <v>200000</v>
      </c>
      <c r="L51" s="462">
        <v>200000</v>
      </c>
      <c r="M51" s="464">
        <f t="shared" si="3"/>
        <v>2400000</v>
      </c>
    </row>
    <row r="52" spans="1:13">
      <c r="A52" s="217">
        <v>32</v>
      </c>
      <c r="B52" s="225" t="s">
        <v>1033</v>
      </c>
      <c r="C52" s="217" t="s">
        <v>224</v>
      </c>
      <c r="D52" s="217">
        <v>1</v>
      </c>
      <c r="E52" s="414">
        <v>6</v>
      </c>
      <c r="F52" s="415">
        <v>100000</v>
      </c>
      <c r="G52" s="415">
        <f t="shared" si="2"/>
        <v>600000</v>
      </c>
      <c r="H52" s="416" t="s">
        <v>1115</v>
      </c>
      <c r="J52" s="461" t="s">
        <v>1033</v>
      </c>
      <c r="K52" s="462">
        <v>100000</v>
      </c>
      <c r="L52" s="462">
        <v>100000</v>
      </c>
      <c r="M52" s="464">
        <f t="shared" si="3"/>
        <v>600000</v>
      </c>
    </row>
    <row r="53" spans="1:13">
      <c r="A53" s="424">
        <v>33</v>
      </c>
      <c r="B53" s="425" t="s">
        <v>1053</v>
      </c>
      <c r="C53" s="424" t="s">
        <v>254</v>
      </c>
      <c r="D53" s="424">
        <v>2</v>
      </c>
      <c r="E53" s="426">
        <v>6</v>
      </c>
      <c r="F53" s="427">
        <v>100000</v>
      </c>
      <c r="G53" s="427">
        <f t="shared" si="2"/>
        <v>1200000</v>
      </c>
      <c r="H53" s="428" t="s">
        <v>1115</v>
      </c>
      <c r="J53" s="461" t="s">
        <v>1053</v>
      </c>
      <c r="K53" s="462">
        <v>100000</v>
      </c>
      <c r="L53" s="462">
        <v>100000</v>
      </c>
      <c r="M53" s="464">
        <f t="shared" si="3"/>
        <v>1200000</v>
      </c>
    </row>
    <row r="54" spans="1:13" ht="17.25" customHeight="1">
      <c r="A54" s="103"/>
      <c r="B54" s="103"/>
      <c r="C54" s="103"/>
      <c r="D54" s="103"/>
      <c r="E54" s="124"/>
      <c r="F54" s="429"/>
      <c r="G54" s="429">
        <f>SUM(G23:G53)</f>
        <v>134100000</v>
      </c>
      <c r="H54" s="103"/>
      <c r="M54" s="466">
        <f>SUM(M23:M53)</f>
        <v>130800000</v>
      </c>
    </row>
    <row r="55" spans="1:13">
      <c r="M55" s="466">
        <f>M54+M19</f>
        <v>148800000</v>
      </c>
    </row>
    <row r="56" spans="1:13">
      <c r="D56" s="143" t="s">
        <v>1157</v>
      </c>
      <c r="F56" s="130"/>
      <c r="G56" s="143">
        <f>F19+G54</f>
        <v>161950000</v>
      </c>
    </row>
  </sheetData>
  <mergeCells count="26">
    <mergeCell ref="G21:G22"/>
    <mergeCell ref="G6:H7"/>
    <mergeCell ref="G8:H8"/>
    <mergeCell ref="G9:H9"/>
    <mergeCell ref="G16:H16"/>
    <mergeCell ref="G17:H17"/>
    <mergeCell ref="G18:H18"/>
    <mergeCell ref="H21:H22"/>
    <mergeCell ref="G10:H10"/>
    <mergeCell ref="G11:H11"/>
    <mergeCell ref="G12:H12"/>
    <mergeCell ref="G13:H13"/>
    <mergeCell ref="G14:H14"/>
    <mergeCell ref="G15:H15"/>
    <mergeCell ref="A21:A22"/>
    <mergeCell ref="B21:B22"/>
    <mergeCell ref="E21:E22"/>
    <mergeCell ref="F21:F22"/>
    <mergeCell ref="F6:F7"/>
    <mergeCell ref="J6:K7"/>
    <mergeCell ref="A2:F2"/>
    <mergeCell ref="A3:F3"/>
    <mergeCell ref="A6:A7"/>
    <mergeCell ref="B6:B7"/>
    <mergeCell ref="D6:D7"/>
    <mergeCell ref="E6:E7"/>
  </mergeCells>
  <pageMargins left="0.6" right="0.17" top="0.57999999999999996" bottom="0.31" header="0.31496062992126" footer="0.17"/>
  <pageSetup paperSize="9" orientation="landscape" horizontalDpi="4294967295" verticalDpi="4294967295"/>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4"/>
  <sheetViews>
    <sheetView topLeftCell="A12" workbookViewId="0">
      <selection activeCell="E20" sqref="E20"/>
    </sheetView>
  </sheetViews>
  <sheetFormatPr defaultColWidth="8.85546875" defaultRowHeight="12.75"/>
  <cols>
    <col min="1" max="1" width="4.42578125" customWidth="1"/>
    <col min="2" max="2" width="40.42578125" customWidth="1"/>
    <col min="3" max="3" width="10.42578125" customWidth="1"/>
    <col min="4" max="4" width="9.7109375" customWidth="1"/>
    <col min="5" max="5" width="13.85546875" style="53" customWidth="1"/>
    <col min="6" max="6" width="15.5703125" customWidth="1"/>
    <col min="7" max="7" width="16.140625" customWidth="1"/>
  </cols>
  <sheetData>
    <row r="1" spans="1:7" ht="16.5">
      <c r="A1" s="542" t="s">
        <v>70</v>
      </c>
      <c r="B1" s="542"/>
      <c r="C1" s="42"/>
      <c r="D1" s="43"/>
      <c r="E1" s="41"/>
    </row>
    <row r="2" spans="1:7" ht="21" customHeight="1">
      <c r="A2" s="527" t="s">
        <v>32</v>
      </c>
      <c r="B2" s="527"/>
      <c r="C2" s="527"/>
      <c r="D2" s="527"/>
      <c r="E2" s="527"/>
      <c r="F2" s="527"/>
    </row>
    <row r="3" spans="1:7" ht="21.75" customHeight="1">
      <c r="A3" s="44"/>
      <c r="B3" s="45"/>
      <c r="D3" s="6"/>
      <c r="E3" s="41"/>
      <c r="F3" s="46"/>
    </row>
    <row r="4" spans="1:7" ht="39.75" customHeight="1">
      <c r="A4" s="48" t="s">
        <v>0</v>
      </c>
      <c r="B4" s="48" t="s">
        <v>10</v>
      </c>
      <c r="C4" s="49" t="s">
        <v>1</v>
      </c>
      <c r="D4" s="49" t="s">
        <v>33</v>
      </c>
      <c r="E4" s="174" t="s">
        <v>34</v>
      </c>
      <c r="F4" s="48" t="s">
        <v>35</v>
      </c>
      <c r="G4" s="48" t="s">
        <v>2</v>
      </c>
    </row>
    <row r="5" spans="1:7" ht="22.5" customHeight="1">
      <c r="A5" s="233" t="s">
        <v>192</v>
      </c>
      <c r="B5" s="234" t="s">
        <v>990</v>
      </c>
      <c r="C5" s="233"/>
      <c r="D5" s="235"/>
      <c r="E5" s="236"/>
      <c r="F5" s="237"/>
      <c r="G5" s="237"/>
    </row>
    <row r="6" spans="1:7" s="51" customFormat="1" ht="33" customHeight="1">
      <c r="A6" s="217">
        <v>1</v>
      </c>
      <c r="B6" s="218" t="s">
        <v>991</v>
      </c>
      <c r="C6" s="217" t="s">
        <v>992</v>
      </c>
      <c r="D6" s="217">
        <v>36</v>
      </c>
      <c r="E6" s="219">
        <f>5*800000</f>
        <v>4000000</v>
      </c>
      <c r="F6" s="220">
        <f>D6*E6</f>
        <v>144000000</v>
      </c>
      <c r="G6" s="220" t="s">
        <v>1203</v>
      </c>
    </row>
    <row r="7" spans="1:7" ht="27.75" customHeight="1">
      <c r="A7" s="217">
        <v>2</v>
      </c>
      <c r="B7" s="218" t="s">
        <v>993</v>
      </c>
      <c r="C7" s="217" t="s">
        <v>992</v>
      </c>
      <c r="D7" s="217">
        <v>36</v>
      </c>
      <c r="E7" s="219">
        <f>2*850000</f>
        <v>1700000</v>
      </c>
      <c r="F7" s="220">
        <f>D7*E7</f>
        <v>61200000</v>
      </c>
      <c r="G7" s="220" t="s">
        <v>1204</v>
      </c>
    </row>
    <row r="8" spans="1:7" ht="25.5" customHeight="1">
      <c r="A8" s="217">
        <v>3</v>
      </c>
      <c r="B8" s="218" t="s">
        <v>994</v>
      </c>
      <c r="C8" s="217" t="s">
        <v>992</v>
      </c>
      <c r="D8" s="217">
        <v>36</v>
      </c>
      <c r="E8" s="219">
        <f>2*200000</f>
        <v>400000</v>
      </c>
      <c r="F8" s="220">
        <f>D8*E8</f>
        <v>14400000</v>
      </c>
      <c r="G8" s="220"/>
    </row>
    <row r="9" spans="1:7" ht="31.5" customHeight="1">
      <c r="A9" s="217">
        <v>4</v>
      </c>
      <c r="B9" s="218" t="s">
        <v>995</v>
      </c>
      <c r="C9" s="217" t="s">
        <v>992</v>
      </c>
      <c r="D9" s="217">
        <v>36</v>
      </c>
      <c r="E9" s="219">
        <v>500000</v>
      </c>
      <c r="F9" s="220">
        <f>D9*E9</f>
        <v>18000000</v>
      </c>
      <c r="G9" s="220"/>
    </row>
    <row r="10" spans="1:7" ht="45" customHeight="1">
      <c r="A10" s="214" t="s">
        <v>193</v>
      </c>
      <c r="B10" s="221" t="s">
        <v>996</v>
      </c>
      <c r="C10" s="214"/>
      <c r="D10" s="216"/>
      <c r="E10" s="222"/>
      <c r="F10" s="220"/>
      <c r="G10" s="220"/>
    </row>
    <row r="11" spans="1:7" ht="49.5">
      <c r="A11" s="217">
        <v>1</v>
      </c>
      <c r="B11" s="218" t="s">
        <v>997</v>
      </c>
      <c r="C11" s="217" t="s">
        <v>998</v>
      </c>
      <c r="D11" s="217">
        <v>6</v>
      </c>
      <c r="E11" s="219">
        <v>3000000</v>
      </c>
      <c r="F11" s="220">
        <f t="shared" ref="F11:F20" si="0">D11*E11</f>
        <v>18000000</v>
      </c>
      <c r="G11" s="220"/>
    </row>
    <row r="12" spans="1:7" ht="17.25">
      <c r="A12" s="223">
        <v>2</v>
      </c>
      <c r="B12" s="224" t="s">
        <v>999</v>
      </c>
      <c r="C12" s="216"/>
      <c r="D12" s="216"/>
      <c r="E12" s="219"/>
      <c r="F12" s="220">
        <f t="shared" si="0"/>
        <v>0</v>
      </c>
      <c r="G12" s="220"/>
    </row>
    <row r="13" spans="1:7" ht="16.5">
      <c r="A13" s="223"/>
      <c r="B13" s="225" t="s">
        <v>1000</v>
      </c>
      <c r="C13" s="226" t="s">
        <v>1001</v>
      </c>
      <c r="D13" s="226">
        <v>4</v>
      </c>
      <c r="E13" s="219">
        <v>1500000</v>
      </c>
      <c r="F13" s="220">
        <f t="shared" si="0"/>
        <v>6000000</v>
      </c>
      <c r="G13" s="220"/>
    </row>
    <row r="14" spans="1:7" ht="16.5">
      <c r="A14" s="223"/>
      <c r="B14" s="225" t="s">
        <v>1002</v>
      </c>
      <c r="C14" s="226" t="s">
        <v>1003</v>
      </c>
      <c r="D14" s="226">
        <v>4</v>
      </c>
      <c r="E14" s="219">
        <v>0</v>
      </c>
      <c r="F14" s="220">
        <f t="shared" si="0"/>
        <v>0</v>
      </c>
      <c r="G14" s="220"/>
    </row>
    <row r="15" spans="1:7" ht="33">
      <c r="A15" s="223"/>
      <c r="B15" s="225" t="s">
        <v>1004</v>
      </c>
      <c r="C15" s="226" t="s">
        <v>1003</v>
      </c>
      <c r="D15" s="226">
        <v>20</v>
      </c>
      <c r="E15" s="219">
        <v>0</v>
      </c>
      <c r="F15" s="220">
        <f t="shared" si="0"/>
        <v>0</v>
      </c>
      <c r="G15" s="220"/>
    </row>
    <row r="16" spans="1:7" ht="16.5">
      <c r="A16" s="223"/>
      <c r="B16" s="225" t="s">
        <v>1005</v>
      </c>
      <c r="C16" s="226" t="s">
        <v>1006</v>
      </c>
      <c r="D16" s="227">
        <v>2000</v>
      </c>
      <c r="E16" s="219">
        <v>3000</v>
      </c>
      <c r="F16" s="220">
        <f t="shared" si="0"/>
        <v>6000000</v>
      </c>
      <c r="G16" s="220"/>
    </row>
    <row r="17" spans="1:7" ht="16.5">
      <c r="A17" s="223"/>
      <c r="B17" s="225" t="s">
        <v>1007</v>
      </c>
      <c r="C17" s="226" t="s">
        <v>1008</v>
      </c>
      <c r="D17" s="226">
        <v>20</v>
      </c>
      <c r="E17" s="219">
        <v>500000</v>
      </c>
      <c r="F17" s="220">
        <f t="shared" si="0"/>
        <v>10000000</v>
      </c>
      <c r="G17" s="220"/>
    </row>
    <row r="18" spans="1:7" ht="16.5">
      <c r="A18" s="223"/>
      <c r="B18" s="225" t="s">
        <v>1009</v>
      </c>
      <c r="C18" s="226" t="s">
        <v>1008</v>
      </c>
      <c r="D18" s="226">
        <v>20</v>
      </c>
      <c r="E18" s="219">
        <v>400000</v>
      </c>
      <c r="F18" s="220">
        <f t="shared" si="0"/>
        <v>8000000</v>
      </c>
      <c r="G18" s="220"/>
    </row>
    <row r="19" spans="1:7" ht="16.5">
      <c r="A19" s="223"/>
      <c r="B19" s="225" t="s">
        <v>1010</v>
      </c>
      <c r="C19" s="226" t="s">
        <v>1008</v>
      </c>
      <c r="D19" s="226">
        <v>20</v>
      </c>
      <c r="E19" s="219">
        <v>400000</v>
      </c>
      <c r="F19" s="220">
        <f t="shared" si="0"/>
        <v>8000000</v>
      </c>
      <c r="G19" s="220"/>
    </row>
    <row r="20" spans="1:7" ht="66">
      <c r="A20" s="217">
        <v>3</v>
      </c>
      <c r="B20" s="228" t="s">
        <v>1011</v>
      </c>
      <c r="C20" s="217" t="s">
        <v>1003</v>
      </c>
      <c r="D20" s="217">
        <v>10</v>
      </c>
      <c r="E20" s="219">
        <v>6000000</v>
      </c>
      <c r="F20" s="220">
        <f t="shared" si="0"/>
        <v>60000000</v>
      </c>
      <c r="G20" s="220"/>
    </row>
    <row r="21" spans="1:7" ht="33">
      <c r="A21" s="214" t="s">
        <v>194</v>
      </c>
      <c r="B21" s="215" t="s">
        <v>1012</v>
      </c>
      <c r="C21" s="214"/>
      <c r="D21" s="214"/>
      <c r="E21" s="222"/>
      <c r="F21" s="220"/>
      <c r="G21" s="220"/>
    </row>
    <row r="22" spans="1:7" ht="24" customHeight="1">
      <c r="A22" s="217">
        <v>1</v>
      </c>
      <c r="B22" s="218" t="s">
        <v>486</v>
      </c>
      <c r="C22" s="217" t="s">
        <v>1013</v>
      </c>
      <c r="D22" s="217">
        <v>40</v>
      </c>
      <c r="E22" s="219">
        <v>70000</v>
      </c>
      <c r="F22" s="220">
        <f>D22*E22</f>
        <v>2800000</v>
      </c>
      <c r="G22" s="220"/>
    </row>
    <row r="23" spans="1:7" ht="22.5" customHeight="1">
      <c r="A23" s="229">
        <v>2</v>
      </c>
      <c r="B23" s="230" t="s">
        <v>1014</v>
      </c>
      <c r="C23" s="229" t="s">
        <v>1015</v>
      </c>
      <c r="D23" s="229">
        <v>12</v>
      </c>
      <c r="E23" s="231">
        <v>1100000</v>
      </c>
      <c r="F23" s="232">
        <f>D23*E23</f>
        <v>13200000</v>
      </c>
      <c r="G23" s="232"/>
    </row>
    <row r="24" spans="1:7" ht="22.5" customHeight="1">
      <c r="A24" s="103"/>
      <c r="B24" s="103"/>
      <c r="C24" s="103"/>
      <c r="D24" s="103"/>
      <c r="E24" s="124"/>
      <c r="F24" s="132">
        <f>SUM(F6:F23)</f>
        <v>369600000</v>
      </c>
      <c r="G24" s="103"/>
    </row>
  </sheetData>
  <mergeCells count="2">
    <mergeCell ref="A1:B1"/>
    <mergeCell ref="A2:F2"/>
  </mergeCells>
  <pageMargins left="0.7" right="0.26" top="0.75" bottom="0.75" header="0.3" footer="0.3"/>
  <pageSetup paperSize="9" orientation="portrai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4"/>
  <sheetViews>
    <sheetView topLeftCell="A7" workbookViewId="0">
      <selection activeCell="A6" sqref="A6:H6"/>
    </sheetView>
  </sheetViews>
  <sheetFormatPr defaultColWidth="8.85546875" defaultRowHeight="12.75"/>
  <cols>
    <col min="1" max="1" width="6.85546875" customWidth="1"/>
    <col min="2" max="2" width="31.42578125" customWidth="1"/>
    <col min="3" max="3" width="15.85546875" style="53" customWidth="1"/>
    <col min="4" max="4" width="14.7109375" customWidth="1"/>
    <col min="5" max="5" width="10.28515625" customWidth="1"/>
    <col min="6" max="6" width="16.42578125" style="53" customWidth="1"/>
    <col min="7" max="7" width="17.42578125" customWidth="1"/>
  </cols>
  <sheetData>
    <row r="1" spans="1:8" s="71" customFormat="1" ht="22.5" customHeight="1">
      <c r="A1" s="547" t="s">
        <v>73</v>
      </c>
      <c r="B1" s="547"/>
      <c r="C1" s="145"/>
      <c r="D1" s="72"/>
      <c r="F1" s="146"/>
    </row>
    <row r="2" spans="1:8" s="71" customFormat="1">
      <c r="C2" s="146"/>
      <c r="F2" s="146"/>
    </row>
    <row r="3" spans="1:8" ht="15.75">
      <c r="A3" s="548" t="s">
        <v>1163</v>
      </c>
      <c r="B3" s="548"/>
      <c r="C3" s="548"/>
      <c r="D3" s="548"/>
      <c r="E3" s="548"/>
      <c r="F3" s="548"/>
      <c r="G3" s="548"/>
      <c r="H3" s="548"/>
    </row>
    <row r="4" spans="1:8" ht="30.75" customHeight="1">
      <c r="A4" s="549" t="s">
        <v>1164</v>
      </c>
      <c r="B4" s="549"/>
      <c r="C4" s="549"/>
      <c r="D4" s="549"/>
      <c r="E4" s="549"/>
      <c r="F4" s="549"/>
      <c r="G4" s="549"/>
      <c r="H4" s="549"/>
    </row>
    <row r="5" spans="1:8" ht="55.5" customHeight="1">
      <c r="A5" s="546" t="s">
        <v>1161</v>
      </c>
      <c r="B5" s="546"/>
      <c r="C5" s="546"/>
      <c r="D5" s="546"/>
      <c r="E5" s="546"/>
      <c r="F5" s="546"/>
      <c r="G5" s="546"/>
      <c r="H5" s="546"/>
    </row>
    <row r="6" spans="1:8" ht="39" customHeight="1">
      <c r="A6" s="546" t="s">
        <v>1162</v>
      </c>
      <c r="B6" s="546"/>
      <c r="C6" s="546"/>
      <c r="D6" s="546"/>
      <c r="E6" s="546"/>
      <c r="F6" s="546"/>
      <c r="G6" s="546"/>
      <c r="H6" s="546"/>
    </row>
    <row r="8" spans="1:8" s="144" customFormat="1" ht="66" customHeight="1">
      <c r="A8" s="148" t="s">
        <v>0</v>
      </c>
      <c r="B8" s="149"/>
      <c r="C8" s="150" t="s">
        <v>1171</v>
      </c>
      <c r="D8" s="150" t="s">
        <v>1169</v>
      </c>
      <c r="E8" s="148" t="s">
        <v>1168</v>
      </c>
      <c r="F8" s="151" t="s">
        <v>1170</v>
      </c>
      <c r="G8" s="148" t="s">
        <v>2</v>
      </c>
    </row>
    <row r="9" spans="1:8" ht="39" customHeight="1">
      <c r="A9" s="439">
        <v>1</v>
      </c>
      <c r="B9" s="377" t="s">
        <v>1165</v>
      </c>
      <c r="C9" s="440">
        <v>850000</v>
      </c>
      <c r="D9" s="441">
        <v>10</v>
      </c>
      <c r="E9" s="439">
        <v>16</v>
      </c>
      <c r="F9" s="381">
        <f>C9*D9*E9*0.15</f>
        <v>20400000</v>
      </c>
      <c r="G9" s="543" t="s">
        <v>1172</v>
      </c>
    </row>
    <row r="10" spans="1:8" ht="39" customHeight="1">
      <c r="A10" s="442">
        <v>2</v>
      </c>
      <c r="B10" s="443" t="s">
        <v>1166</v>
      </c>
      <c r="C10" s="444">
        <v>940000</v>
      </c>
      <c r="D10" s="445">
        <v>10</v>
      </c>
      <c r="E10" s="442">
        <v>16</v>
      </c>
      <c r="F10" s="446">
        <f>C10*D10*E10*0.15</f>
        <v>22560000</v>
      </c>
      <c r="G10" s="544"/>
    </row>
    <row r="11" spans="1:8" ht="39" customHeight="1">
      <c r="A11" s="447">
        <v>3</v>
      </c>
      <c r="B11" s="448" t="s">
        <v>1167</v>
      </c>
      <c r="C11" s="449">
        <v>1045000</v>
      </c>
      <c r="D11" s="450">
        <v>10</v>
      </c>
      <c r="E11" s="447">
        <v>16</v>
      </c>
      <c r="F11" s="451">
        <f>C11*D11*E11*0.15</f>
        <v>25080000</v>
      </c>
      <c r="G11" s="545"/>
    </row>
    <row r="12" spans="1:8" ht="27.75" customHeight="1">
      <c r="A12" s="152"/>
      <c r="B12" s="131"/>
      <c r="C12" s="153"/>
      <c r="D12" s="177"/>
      <c r="E12" s="153"/>
      <c r="F12" s="154">
        <f>SUM(F9:F11)</f>
        <v>68040000</v>
      </c>
      <c r="G12" s="131"/>
    </row>
    <row r="14" spans="1:8">
      <c r="C14" s="147"/>
    </row>
  </sheetData>
  <mergeCells count="6">
    <mergeCell ref="G9:G11"/>
    <mergeCell ref="A5:H5"/>
    <mergeCell ref="A6:H6"/>
    <mergeCell ref="A1:B1"/>
    <mergeCell ref="A3:H3"/>
    <mergeCell ref="A4:H4"/>
  </mergeCells>
  <pageMargins left="0.83" right="0.32" top="0.75" bottom="0.75" header="0.3" footer="0.3"/>
  <pageSetup paperSize="9"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vt:i4>
      </vt:variant>
      <vt:variant>
        <vt:lpstr>Named Ranges</vt:lpstr>
      </vt:variant>
      <vt:variant>
        <vt:i4>1</vt:i4>
      </vt:variant>
    </vt:vector>
  </HeadingPairs>
  <TitlesOfParts>
    <vt:vector size="11" baseType="lpstr">
      <vt:lpstr>Bảng tổng hợp dự toán</vt:lpstr>
      <vt:lpstr>PL1 Tai lieu</vt:lpstr>
      <vt:lpstr>PL2.1.Lương GV</vt:lpstr>
      <vt:lpstr>PL2.2.Trích nộp lương GV</vt:lpstr>
      <vt:lpstr>PL3. Ngoai ngữ</vt:lpstr>
      <vt:lpstr>PL4.Vật tư</vt:lpstr>
      <vt:lpstr>PL5.Điện nước</vt:lpstr>
      <vt:lpstr>PL6. Sua chua TX</vt:lpstr>
      <vt:lpstr>PL7.Quản lý</vt:lpstr>
      <vt:lpstr>PL8.Học bổng</vt:lpstr>
      <vt:lpstr>'PL5.Điện nước'!Print_Titles</vt:lpstr>
    </vt:vector>
  </TitlesOfParts>
  <Company>HOME</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Anh Tuan</cp:lastModifiedBy>
  <cp:lastPrinted>2019-08-27T01:50:53Z</cp:lastPrinted>
  <dcterms:created xsi:type="dcterms:W3CDTF">2013-08-04T23:05:30Z</dcterms:created>
  <dcterms:modified xsi:type="dcterms:W3CDTF">2019-11-02T07:30:26Z</dcterms:modified>
</cp:coreProperties>
</file>